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https://newburyportma-my.sharepoint.com/personal/mettenborough_newburyportma_gov/Documents/Documents/Energy/Aggregation for residential/Stastus Repoprts/"/>
    </mc:Choice>
  </mc:AlternateContent>
  <xr:revisionPtr revIDLastSave="0" documentId="8_{D1E447E3-1BBA-4253-9B80-96D734975905}" xr6:coauthVersionLast="36" xr6:coauthVersionMax="36" xr10:uidLastSave="{00000000-0000-0000-0000-000000000000}"/>
  <bookViews>
    <workbookView xWindow="0" yWindow="0" windowWidth="21570" windowHeight="7890" xr2:uid="{86C63D3D-3FB6-4084-B439-9FE72C4017A9}"/>
  </bookViews>
  <sheets>
    <sheet name="Newburyport Agg Report" sheetId="2" r:id="rId1"/>
    <sheet name="Sheet1" sheetId="3" state="hidden" r:id="rId2"/>
    <sheet name="Newburyport Detail" sheetId="7" r:id="rId3"/>
    <sheet name="Chart Data" sheetId="6" state="hidden" r:id="rId4"/>
  </sheets>
  <definedNames>
    <definedName name="_xlnm._FilterDatabase" localSheetId="3" hidden="1">'Chart Data'!$B$11:$E$11</definedName>
    <definedName name="_xlnm.Print_Area" localSheetId="0">'Newburyport Agg Report'!$A$1:$C$67</definedName>
    <definedName name="_xlnm.Print_Area" localSheetId="2">'Newburyport Detail'!$A$1:$Y$32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D32" i="7" l="1"/>
  <c r="W7" i="7"/>
  <c r="Y7" i="7"/>
  <c r="W8" i="7"/>
  <c r="Y8" i="7"/>
  <c r="W9" i="7"/>
  <c r="Y9" i="7"/>
  <c r="W10" i="7"/>
  <c r="Y10" i="7"/>
  <c r="W11" i="7"/>
  <c r="Y11" i="7"/>
  <c r="W12" i="7"/>
  <c r="Y12" i="7"/>
  <c r="W13" i="7"/>
  <c r="Y13" i="7"/>
  <c r="W14" i="7"/>
  <c r="Y14" i="7"/>
  <c r="W15" i="7"/>
  <c r="Y15" i="7"/>
  <c r="W16" i="7"/>
  <c r="Y16" i="7"/>
  <c r="W17" i="7"/>
  <c r="Y17" i="7"/>
  <c r="W18" i="7"/>
  <c r="Y18" i="7"/>
  <c r="T7" i="7"/>
  <c r="T8" i="7"/>
  <c r="T9" i="7"/>
  <c r="T10" i="7"/>
  <c r="T11" i="7"/>
  <c r="T12" i="7"/>
  <c r="T13" i="7"/>
  <c r="T14" i="7"/>
  <c r="T15" i="7"/>
  <c r="T16" i="7"/>
  <c r="T17" i="7"/>
  <c r="T18" i="7"/>
  <c r="Q7" i="7"/>
  <c r="Q8" i="7"/>
  <c r="Q9" i="7"/>
  <c r="Q10" i="7"/>
  <c r="Q11" i="7"/>
  <c r="Q12" i="7"/>
  <c r="Q13" i="7"/>
  <c r="Q14" i="7"/>
  <c r="Q15" i="7"/>
  <c r="Q16" i="7"/>
  <c r="Q17" i="7"/>
  <c r="Q18" i="7"/>
  <c r="N7" i="7"/>
  <c r="N8" i="7"/>
  <c r="N9" i="7"/>
  <c r="N10" i="7"/>
  <c r="N11" i="7"/>
  <c r="N12" i="7"/>
  <c r="N13" i="7"/>
  <c r="N14" i="7"/>
  <c r="N15" i="7"/>
  <c r="N16" i="7"/>
  <c r="N17" i="7"/>
  <c r="N18" i="7"/>
  <c r="H7" i="7"/>
  <c r="I7" i="7"/>
  <c r="H8" i="7"/>
  <c r="I8" i="7"/>
  <c r="H9" i="7"/>
  <c r="I9" i="7"/>
  <c r="H10" i="7"/>
  <c r="I10" i="7"/>
  <c r="H11" i="7"/>
  <c r="I11" i="7"/>
  <c r="H12" i="7"/>
  <c r="I12" i="7"/>
  <c r="H13" i="7"/>
  <c r="I13" i="7"/>
  <c r="H14" i="7"/>
  <c r="I14" i="7"/>
  <c r="H15" i="7"/>
  <c r="I15" i="7"/>
  <c r="H16" i="7"/>
  <c r="I16" i="7"/>
  <c r="H17" i="7"/>
  <c r="I17" i="7"/>
  <c r="H18" i="7"/>
  <c r="I18" i="7"/>
  <c r="Y19" i="7"/>
  <c r="W19" i="7"/>
  <c r="T19" i="7"/>
  <c r="Q19" i="7"/>
  <c r="N19" i="7"/>
  <c r="I19" i="7"/>
  <c r="H19" i="7"/>
  <c r="C32" i="7"/>
  <c r="G32" i="7"/>
  <c r="E32" i="7"/>
  <c r="B32" i="7"/>
  <c r="Y32" i="7" l="1"/>
  <c r="X17" i="7"/>
  <c r="X14" i="7"/>
  <c r="X18" i="7"/>
  <c r="X12" i="7"/>
  <c r="X11" i="7"/>
  <c r="X10" i="7"/>
  <c r="I32" i="7"/>
  <c r="X16" i="7"/>
  <c r="X15" i="7"/>
  <c r="X9" i="7"/>
  <c r="X8" i="7"/>
  <c r="X7" i="7"/>
  <c r="X13" i="7"/>
  <c r="X19" i="7"/>
  <c r="Y30" i="7"/>
  <c r="W30" i="7"/>
  <c r="T30" i="7"/>
  <c r="Q30" i="7"/>
  <c r="N30" i="7"/>
  <c r="Y29" i="7"/>
  <c r="W29" i="7"/>
  <c r="T29" i="7"/>
  <c r="Q29" i="7"/>
  <c r="N29" i="7"/>
  <c r="Y28" i="7"/>
  <c r="W28" i="7"/>
  <c r="T28" i="7"/>
  <c r="Q28" i="7"/>
  <c r="N28" i="7"/>
  <c r="Y27" i="7"/>
  <c r="W27" i="7"/>
  <c r="T27" i="7"/>
  <c r="Q27" i="7"/>
  <c r="N27" i="7"/>
  <c r="Y26" i="7"/>
  <c r="W26" i="7"/>
  <c r="T26" i="7"/>
  <c r="Q26" i="7"/>
  <c r="N26" i="7"/>
  <c r="Y25" i="7"/>
  <c r="W25" i="7"/>
  <c r="T25" i="7"/>
  <c r="Q25" i="7"/>
  <c r="N25" i="7"/>
  <c r="Y24" i="7"/>
  <c r="W24" i="7"/>
  <c r="W32" i="7" s="1"/>
  <c r="T24" i="7"/>
  <c r="Q24" i="7"/>
  <c r="N24" i="7"/>
  <c r="Y23" i="7"/>
  <c r="W23" i="7"/>
  <c r="T23" i="7"/>
  <c r="Q23" i="7"/>
  <c r="N23" i="7"/>
  <c r="Y22" i="7"/>
  <c r="W22" i="7"/>
  <c r="T22" i="7"/>
  <c r="Q22" i="7"/>
  <c r="N22" i="7"/>
  <c r="Y21" i="7"/>
  <c r="W21" i="7"/>
  <c r="T21" i="7"/>
  <c r="Q21" i="7"/>
  <c r="N21" i="7"/>
  <c r="Y20" i="7"/>
  <c r="W20" i="7"/>
  <c r="T20" i="7"/>
  <c r="Q20" i="7"/>
  <c r="N20" i="7"/>
  <c r="I30" i="7"/>
  <c r="H30" i="7"/>
  <c r="I29" i="7"/>
  <c r="H29" i="7"/>
  <c r="I28" i="7"/>
  <c r="H28" i="7"/>
  <c r="I27" i="7"/>
  <c r="H27" i="7"/>
  <c r="I26" i="7"/>
  <c r="H26" i="7"/>
  <c r="I25" i="7"/>
  <c r="H25" i="7"/>
  <c r="I24" i="7"/>
  <c r="H24" i="7"/>
  <c r="I23" i="7"/>
  <c r="H23" i="7"/>
  <c r="I22" i="7"/>
  <c r="H22" i="7"/>
  <c r="I21" i="7"/>
  <c r="H21" i="7"/>
  <c r="I20" i="7"/>
  <c r="H20" i="7"/>
  <c r="A31" i="6"/>
  <c r="A32" i="6"/>
  <c r="A30" i="6"/>
  <c r="B7" i="6"/>
  <c r="A7" i="6"/>
  <c r="F32" i="7"/>
  <c r="A1" i="7"/>
  <c r="N1" i="7" s="1"/>
  <c r="B3" i="6"/>
  <c r="B4" i="6"/>
  <c r="B5" i="6"/>
  <c r="B6" i="6"/>
  <c r="A6" i="6"/>
  <c r="B33" i="6"/>
  <c r="E33" i="6" s="1"/>
  <c r="B25" i="6"/>
  <c r="E26" i="6" s="1"/>
  <c r="A5" i="6"/>
  <c r="A3" i="6"/>
  <c r="A4" i="6"/>
  <c r="X25" i="7" l="1"/>
  <c r="X23" i="7"/>
  <c r="X27" i="7"/>
  <c r="Q32" i="7"/>
  <c r="H32" i="7"/>
  <c r="X29" i="7"/>
  <c r="X21" i="7"/>
  <c r="X20" i="7"/>
  <c r="X32" i="7" s="1"/>
  <c r="X26" i="7"/>
  <c r="X24" i="7"/>
  <c r="X30" i="7"/>
  <c r="X22" i="7"/>
  <c r="X28" i="7"/>
  <c r="T32" i="7"/>
</calcChain>
</file>

<file path=xl/sharedStrings.xml><?xml version="1.0" encoding="utf-8"?>
<sst xmlns="http://schemas.openxmlformats.org/spreadsheetml/2006/main" count="154" uniqueCount="67">
  <si>
    <t>Competitive Supplier</t>
  </si>
  <si>
    <t>Meters</t>
  </si>
  <si>
    <t>Residential</t>
  </si>
  <si>
    <t>Commercial</t>
  </si>
  <si>
    <t>Renewable Content</t>
  </si>
  <si>
    <t>PROGRAM RATES</t>
  </si>
  <si>
    <t>Sort</t>
  </si>
  <si>
    <t>Total</t>
  </si>
  <si>
    <t xml:space="preserve"> </t>
  </si>
  <si>
    <t>Participating Consumers - Meters</t>
  </si>
  <si>
    <t>Participating Consumers - Usage</t>
  </si>
  <si>
    <t>Usage</t>
  </si>
  <si>
    <t>All Rate Classes</t>
  </si>
  <si>
    <t>Month</t>
  </si>
  <si>
    <t>Aggregation Savings by Rate Class</t>
  </si>
  <si>
    <t>Total Aggregation Savings</t>
  </si>
  <si>
    <t>COMPARISON TO NATIONAL GRID RATES</t>
  </si>
  <si>
    <t>Industrial</t>
  </si>
  <si>
    <t>Term</t>
  </si>
  <si>
    <t>Direct Energy</t>
  </si>
  <si>
    <t>ANNUAL AGGREGATION DETAIL REPORT</t>
  </si>
  <si>
    <t>RESIDENTIAL</t>
  </si>
  <si>
    <t>COMMERCIAL</t>
  </si>
  <si>
    <t>INDUSTRIAL</t>
  </si>
  <si>
    <t>TOTAL</t>
  </si>
  <si>
    <t>AVERAGE RESIDENTIAL USAGE/METER</t>
  </si>
  <si>
    <t>Date</t>
  </si>
  <si>
    <t>Residential Meters</t>
  </si>
  <si>
    <t>Residential Usage</t>
  </si>
  <si>
    <t>Commercial Meters</t>
  </si>
  <si>
    <t>Commercial Usage</t>
  </si>
  <si>
    <t>Industrial Meters</t>
  </si>
  <si>
    <t>Industrial Usage</t>
  </si>
  <si>
    <t>Total Meters</t>
  </si>
  <si>
    <t>Total Usage</t>
  </si>
  <si>
    <t>Renewable Supply Options</t>
  </si>
  <si>
    <t>Basic Svc Rate</t>
  </si>
  <si>
    <t>Agg Rate</t>
  </si>
  <si>
    <t>Savings</t>
  </si>
  <si>
    <t>Meets MA Req</t>
  </si>
  <si>
    <t>PRODUCT DETAIL REPORT</t>
  </si>
  <si>
    <t>Total Average</t>
  </si>
  <si>
    <t>Meet MA Req</t>
  </si>
  <si>
    <t>vs. Basic Service</t>
  </si>
  <si>
    <t>vs. Green BS Options</t>
  </si>
  <si>
    <t>AVERAGE METERS/MONTH:</t>
  </si>
  <si>
    <t>AVERAGE USAGE/MONTH:</t>
  </si>
  <si>
    <t>Click here for more information about the Program</t>
  </si>
  <si>
    <t>May 2023 - November 2023</t>
  </si>
  <si>
    <t>$0.13320 / kWh</t>
  </si>
  <si>
    <t>Basic Svc Rate NEMA</t>
  </si>
  <si>
    <t>Q3'23</t>
  </si>
  <si>
    <t>Q4'23</t>
  </si>
  <si>
    <t>Q1'24</t>
  </si>
  <si>
    <t>11/1/23-10/31/25</t>
  </si>
  <si>
    <t xml:space="preserve">CITY OF NEWBURYPORT COMMUNITY CHOICE POWER SUPPLY PROGRAM </t>
  </si>
  <si>
    <t>The City's aggregation savings are directly tied to the margin of savings between the Program’s rates and National Grid’s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</si>
  <si>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November 2023 - November 2025</t>
  </si>
  <si>
    <t>Constellation</t>
  </si>
  <si>
    <t>$0.14809 / kWh</t>
  </si>
  <si>
    <t>1/1/23-5/31/23</t>
  </si>
  <si>
    <t>6/1/23-10/31/23</t>
  </si>
  <si>
    <t>Q2'24</t>
  </si>
  <si>
    <r>
      <t xml:space="preserve">This report has been prepared by Colonial Power Group with information/data being provided by the Competitive Supplier and National Grid. The purpose of the report is to provide information about the City of Newburyport's Community Choice Power Supply Program, which currently provides competitive power supply to approximately 8,100 customers in the Town. The data provided by the Competitive Supplier is not available until three months after the month it is used. For example, power is </t>
    </r>
    <r>
      <rPr>
        <i/>
        <sz val="12"/>
        <color theme="1"/>
        <rFont val="Times New Roman"/>
        <family val="1"/>
      </rPr>
      <t xml:space="preserve">Used </t>
    </r>
    <r>
      <rPr>
        <sz val="12"/>
        <color theme="1"/>
        <rFont val="Times New Roman"/>
        <family val="1"/>
      </rPr>
      <t xml:space="preserve">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</si>
  <si>
    <t>STATUS REPORT Q3 2024</t>
  </si>
  <si>
    <t>Prepared December 2024</t>
  </si>
  <si>
    <t>Q3'24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</si>
</sst>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
    <numFmt numFmtId="168" formatCode="_(* #,##0.00000_);_(* \(#,##0.00000\);_(* &quot;-&quot;??_);_(@_)"/>
    <numFmt numFmtId="169" formatCode="0.00000"/>
  </numFmts>
  <fonts count="26"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sz val="18"/>
      <color theme="3"/>
      <name val="Calibri Light"/>
      <family val="2"/>
      <scheme val="maj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sz val="11"/>
      <color indexed="8"/>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sz val="12"/>
      <color theme="0"/>
      <name val="Calibri"/>
      <family val="2"/>
      <scheme val="minor"/>
    </font>
    <font>
      <b/>
      <u/>
      <sz val="11"/>
      <color theme="4"/>
      <name val="Calibri"/>
      <family val="2"/>
      <scheme val="minor"/>
    </font>
    <font>
      <b/>
      <u/>
      <sz val="10"/>
      <color theme="9" tint="-0.249977111117893"/>
      <name val="Tahoma"/>
      <family val="2"/>
    </font>
  </fonts>
  <fills count="6">
    <fill>
      <patternFill patternType="none"/>
    </fill>
    <fill>
      <patternFill patternType="gray125"/>
    </fill>
    <fill>
      <patternFill patternType="solid">
        <fgColor theme="6" tint="0.79998168889431442"/>
        <bgColor indexed="64"/>
      </patternFill>
    </fill>
    <fill>
      <patternFill patternType="solid">
        <fgColor theme="2" tint="-9.9978637043366805E-2"/>
        <bgColor indexed="64"/>
      </patternFill>
    </fill>
    <fill>
      <patternFill patternType="solid">
        <fgColor theme="4"/>
        <bgColor indexed="64"/>
      </patternFill>
    </fill>
    <fill>
      <patternFill patternType="solid">
        <fgColor theme="2" tint="-0.249977111117893"/>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bottom style="hair">
        <color indexed="64"/>
      </bottom>
      <diagonal/>
    </border>
    <border>
      <left/>
      <right/>
      <top/>
      <bottom style="thin">
        <color indexed="64"/>
      </bottom>
      <diagonal/>
    </border>
    <border>
      <left style="hair">
        <color auto="1"/>
      </left>
      <right style="hair">
        <color auto="1"/>
      </right>
      <top style="hair">
        <color auto="1"/>
      </top>
      <bottom/>
      <diagonal/>
    </border>
    <border>
      <left style="thin">
        <color indexed="64"/>
      </left>
      <right/>
      <top/>
      <bottom/>
      <diagonal/>
    </border>
    <border>
      <left style="hair">
        <color indexed="64"/>
      </left>
      <right/>
      <top style="thin">
        <color indexed="64"/>
      </top>
      <bottom style="hair">
        <color auto="1"/>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top/>
      <bottom style="hair">
        <color auto="1"/>
      </bottom>
      <diagonal/>
    </border>
    <border>
      <left/>
      <right style="thin">
        <color indexed="64"/>
      </right>
      <top/>
      <bottom style="hair">
        <color auto="1"/>
      </bottom>
      <diagonal/>
    </border>
    <border>
      <left style="thin">
        <color indexed="64"/>
      </left>
      <right style="thin">
        <color indexed="64"/>
      </right>
      <top/>
      <bottom style="hair">
        <color auto="1"/>
      </bottom>
      <diagonal/>
    </border>
    <border>
      <left style="thin">
        <color indexed="64"/>
      </left>
      <right style="thin">
        <color indexed="64"/>
      </right>
      <top/>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right style="hair">
        <color auto="1"/>
      </right>
      <top/>
      <bottom style="hair">
        <color auto="1"/>
      </bottom>
      <diagonal/>
    </border>
    <border>
      <left style="thin">
        <color indexed="64"/>
      </left>
      <right/>
      <top style="hair">
        <color auto="1"/>
      </top>
      <bottom style="hair">
        <color auto="1"/>
      </bottom>
      <diagonal/>
    </border>
    <border>
      <left style="thin">
        <color indexed="64"/>
      </left>
      <right style="thin">
        <color indexed="64"/>
      </right>
      <top style="hair">
        <color auto="1"/>
      </top>
      <bottom style="hair">
        <color auto="1"/>
      </bottom>
      <diagonal/>
    </border>
    <border>
      <left style="thin">
        <color indexed="64"/>
      </left>
      <right style="hair">
        <color auto="1"/>
      </right>
      <top style="hair">
        <color auto="1"/>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hair">
        <color auto="1"/>
      </left>
      <right style="hair">
        <color auto="1"/>
      </right>
      <top style="thin">
        <color indexed="64"/>
      </top>
      <bottom style="thin">
        <color indexed="64"/>
      </bottom>
      <diagonal/>
    </border>
    <border>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indexed="64"/>
      </left>
      <right style="hair">
        <color auto="1"/>
      </right>
      <top style="thin">
        <color indexed="64"/>
      </top>
      <bottom style="thin">
        <color indexed="64"/>
      </bottom>
      <diagonal/>
    </border>
    <border>
      <left/>
      <right style="thin">
        <color indexed="64"/>
      </right>
      <top/>
      <bottom/>
      <diagonal/>
    </border>
    <border>
      <left style="hair">
        <color auto="1"/>
      </left>
      <right style="thin">
        <color indexed="64"/>
      </right>
      <top style="hair">
        <color auto="1"/>
      </top>
      <bottom/>
      <diagonal/>
    </border>
    <border>
      <left style="thin">
        <color indexed="64"/>
      </left>
      <right style="hair">
        <color auto="1"/>
      </right>
      <top/>
      <bottom style="hair">
        <color auto="1"/>
      </bottom>
      <diagonal/>
    </border>
    <border>
      <left style="hair">
        <color auto="1"/>
      </left>
      <right style="thin">
        <color indexed="64"/>
      </right>
      <top/>
      <bottom style="hair">
        <color auto="1"/>
      </bottom>
      <diagonal/>
    </border>
    <border>
      <left style="thin">
        <color indexed="64"/>
      </left>
      <right style="hair">
        <color indexed="64"/>
      </right>
      <top style="hair">
        <color indexed="64"/>
      </top>
      <bottom style="thin">
        <color indexed="64"/>
      </bottom>
      <diagonal/>
    </border>
    <border>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auto="1"/>
      </top>
      <bottom style="thin">
        <color indexed="64"/>
      </bottom>
      <diagonal/>
    </border>
    <border>
      <left style="hair">
        <color indexed="64"/>
      </left>
      <right style="hair">
        <color indexed="64"/>
      </right>
      <top style="hair">
        <color indexed="64"/>
      </top>
      <bottom style="thin">
        <color indexed="64"/>
      </bottom>
      <diagonal/>
    </border>
    <border>
      <left style="hair">
        <color auto="1"/>
      </left>
      <right/>
      <top style="hair">
        <color auto="1"/>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auto="1"/>
      </top>
      <bottom style="thin">
        <color indexed="64"/>
      </bottom>
      <diagonal/>
    </border>
    <border>
      <left style="hair">
        <color auto="1"/>
      </left>
      <right/>
      <top/>
      <bottom style="hair">
        <color auto="1"/>
      </bottom>
      <diagonal/>
    </border>
    <border>
      <left style="hair">
        <color auto="1"/>
      </left>
      <right style="hair">
        <color auto="1"/>
      </right>
      <top/>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 fillId="0" borderId="0"/>
  </cellStyleXfs>
  <cellXfs count="131">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5" fontId="7" fillId="0" borderId="1" xfId="0" applyNumberFormat="1" applyFont="1" applyBorder="1"/>
    <xf numFmtId="17" fontId="3" fillId="0" borderId="0" xfId="0" applyNumberFormat="1" applyFont="1" applyAlignment="1">
      <alignment horizontal="center"/>
    </xf>
    <xf numFmtId="165" fontId="3" fillId="0" borderId="0" xfId="1" applyNumberFormat="1" applyFont="1"/>
    <xf numFmtId="167" fontId="3" fillId="0" borderId="0" xfId="0" applyNumberFormat="1" applyFont="1"/>
    <xf numFmtId="165" fontId="7" fillId="0" borderId="1" xfId="1" applyNumberFormat="1" applyFont="1" applyBorder="1" applyAlignment="1">
      <alignment horizontal="right"/>
    </xf>
    <xf numFmtId="0" fontId="3" fillId="0" borderId="0" xfId="0" applyFont="1" applyAlignment="1">
      <alignment vertical="top"/>
    </xf>
    <xf numFmtId="0" fontId="10" fillId="0" borderId="0" xfId="0" applyFont="1" applyAlignment="1">
      <alignment vertical="top"/>
    </xf>
    <xf numFmtId="164" fontId="6" fillId="0" borderId="0" xfId="0" applyNumberFormat="1" applyFont="1" applyAlignment="1">
      <alignment horizontal="center"/>
    </xf>
    <xf numFmtId="3" fontId="7" fillId="0" borderId="0" xfId="0" applyNumberFormat="1" applyFont="1" applyAlignment="1">
      <alignment horizontal="right"/>
    </xf>
    <xf numFmtId="165" fontId="7" fillId="0" borderId="0" xfId="1" applyNumberFormat="1" applyFont="1" applyAlignment="1">
      <alignment horizontal="center"/>
    </xf>
    <xf numFmtId="165" fontId="3" fillId="0" borderId="0" xfId="1" applyNumberFormat="1" applyFont="1" applyFill="1"/>
    <xf numFmtId="165" fontId="3" fillId="0" borderId="0" xfId="0" applyNumberFormat="1" applyFont="1"/>
    <xf numFmtId="165" fontId="3" fillId="0" borderId="0" xfId="0" applyNumberFormat="1" applyFont="1" applyAlignment="1">
      <alignment horizontal="right"/>
    </xf>
    <xf numFmtId="41" fontId="3" fillId="0" borderId="0" xfId="0" applyNumberFormat="1" applyFont="1" applyAlignment="1">
      <alignment horizontal="right"/>
    </xf>
    <xf numFmtId="165" fontId="3" fillId="0" borderId="1" xfId="1" applyNumberFormat="1" applyFont="1" applyBorder="1"/>
    <xf numFmtId="165" fontId="3" fillId="0" borderId="0" xfId="1" applyNumberFormat="1" applyFont="1" applyFill="1" applyBorder="1"/>
    <xf numFmtId="0" fontId="17" fillId="0" borderId="0" xfId="4" applyFont="1" applyAlignment="1">
      <alignment horizontal="center"/>
    </xf>
    <xf numFmtId="0" fontId="0" fillId="2" borderId="9" xfId="0" applyFill="1" applyBorder="1"/>
    <xf numFmtId="0" fontId="0" fillId="2" borderId="10" xfId="0" applyFill="1" applyBorder="1"/>
    <xf numFmtId="0" fontId="18" fillId="2" borderId="17" xfId="0" applyFont="1" applyFill="1" applyBorder="1" applyAlignment="1">
      <alignment horizontal="center" wrapText="1"/>
    </xf>
    <xf numFmtId="0" fontId="18" fillId="2" borderId="19" xfId="0" applyFont="1" applyFill="1" applyBorder="1" applyAlignment="1">
      <alignment horizontal="center" wrapText="1"/>
    </xf>
    <xf numFmtId="0" fontId="18" fillId="0" borderId="0" xfId="0" applyFont="1" applyAlignment="1">
      <alignment horizontal="center" wrapText="1"/>
    </xf>
    <xf numFmtId="0" fontId="18" fillId="2" borderId="15" xfId="0" applyFont="1" applyFill="1" applyBorder="1" applyAlignment="1">
      <alignment horizontal="center" wrapText="1"/>
    </xf>
    <xf numFmtId="0" fontId="18" fillId="2" borderId="4" xfId="0" applyFont="1" applyFill="1" applyBorder="1" applyAlignment="1">
      <alignment horizontal="center" wrapText="1"/>
    </xf>
    <xf numFmtId="0" fontId="18" fillId="2" borderId="5" xfId="0" applyFont="1" applyFill="1" applyBorder="1" applyAlignment="1">
      <alignment horizontal="center" wrapText="1"/>
    </xf>
    <xf numFmtId="0" fontId="18" fillId="2" borderId="20" xfId="0" applyFont="1" applyFill="1" applyBorder="1" applyAlignment="1">
      <alignment horizontal="center" wrapText="1"/>
    </xf>
    <xf numFmtId="0" fontId="18" fillId="2" borderId="6" xfId="0" applyFont="1" applyFill="1" applyBorder="1" applyAlignment="1">
      <alignment horizontal="center" wrapText="1"/>
    </xf>
    <xf numFmtId="0" fontId="18" fillId="0" borderId="0" xfId="0" applyFont="1"/>
    <xf numFmtId="165" fontId="0" fillId="0" borderId="21" xfId="1" applyNumberFormat="1" applyFont="1" applyBorder="1" applyAlignment="1">
      <alignment horizontal="center" wrapText="1"/>
    </xf>
    <xf numFmtId="165" fontId="0" fillId="0" borderId="19" xfId="1" applyNumberFormat="1" applyFont="1" applyBorder="1" applyAlignment="1">
      <alignment horizontal="center" wrapText="1"/>
    </xf>
    <xf numFmtId="0" fontId="0" fillId="0" borderId="19" xfId="0" applyBorder="1" applyAlignment="1">
      <alignment horizontal="center" wrapText="1"/>
    </xf>
    <xf numFmtId="164" fontId="0" fillId="0" borderId="22" xfId="0" applyNumberFormat="1" applyBorder="1" applyAlignment="1">
      <alignment horizontal="right" wrapText="1"/>
    </xf>
    <xf numFmtId="0" fontId="19" fillId="0" borderId="4" xfId="0" applyFont="1" applyBorder="1" applyAlignment="1">
      <alignment wrapText="1"/>
    </xf>
    <xf numFmtId="168" fontId="0" fillId="0" borderId="5" xfId="0" applyNumberFormat="1" applyBorder="1" applyAlignment="1">
      <alignment horizontal="right"/>
    </xf>
    <xf numFmtId="165" fontId="1" fillId="0" borderId="20" xfId="1" applyNumberFormat="1" applyBorder="1" applyAlignment="1">
      <alignment horizontal="center" wrapText="1"/>
    </xf>
    <xf numFmtId="169" fontId="19" fillId="0" borderId="4" xfId="0" applyNumberFormat="1" applyFont="1" applyBorder="1" applyAlignment="1">
      <alignment wrapText="1"/>
    </xf>
    <xf numFmtId="165" fontId="1" fillId="0" borderId="6" xfId="1" applyNumberFormat="1" applyBorder="1" applyAlignment="1">
      <alignment horizontal="center" wrapText="1"/>
    </xf>
    <xf numFmtId="165" fontId="1" fillId="0" borderId="23" xfId="1" applyNumberFormat="1" applyBorder="1" applyAlignment="1">
      <alignment horizontal="center" wrapText="1"/>
    </xf>
    <xf numFmtId="164" fontId="0" fillId="0" borderId="0" xfId="0" applyNumberFormat="1" applyAlignment="1">
      <alignment horizontal="right" wrapText="1"/>
    </xf>
    <xf numFmtId="165" fontId="0" fillId="0" borderId="0" xfId="1" applyNumberFormat="1" applyFont="1" applyAlignment="1">
      <alignment horizontal="center" wrapText="1"/>
    </xf>
    <xf numFmtId="0" fontId="0" fillId="0" borderId="0" xfId="0" applyAlignment="1">
      <alignment horizontal="center" wrapText="1"/>
    </xf>
    <xf numFmtId="0" fontId="19" fillId="0" borderId="0" xfId="0" applyFont="1" applyAlignment="1">
      <alignment horizontal="center" wrapText="1"/>
    </xf>
    <xf numFmtId="169" fontId="0" fillId="0" borderId="0" xfId="0" applyNumberFormat="1" applyAlignment="1">
      <alignment horizontal="right"/>
    </xf>
    <xf numFmtId="165" fontId="1" fillId="0" borderId="0" xfId="1" applyNumberFormat="1" applyAlignment="1">
      <alignment horizontal="center" wrapText="1"/>
    </xf>
    <xf numFmtId="169" fontId="0" fillId="0" borderId="0" xfId="0" applyNumberFormat="1"/>
    <xf numFmtId="164" fontId="16" fillId="0" borderId="30" xfId="0" applyNumberFormat="1" applyFont="1" applyBorder="1" applyAlignment="1">
      <alignment horizontal="right" wrapText="1"/>
    </xf>
    <xf numFmtId="165" fontId="16" fillId="0" borderId="30" xfId="1" applyNumberFormat="1" applyFont="1" applyBorder="1" applyAlignment="1">
      <alignment horizontal="center" wrapText="1"/>
    </xf>
    <xf numFmtId="0" fontId="16" fillId="0" borderId="30" xfId="0" applyFont="1" applyBorder="1" applyAlignment="1">
      <alignment horizontal="center" wrapText="1"/>
    </xf>
    <xf numFmtId="164" fontId="16" fillId="0" borderId="1" xfId="0" applyNumberFormat="1" applyFont="1" applyBorder="1" applyAlignment="1">
      <alignment horizontal="right" wrapText="1"/>
    </xf>
    <xf numFmtId="169" fontId="16" fillId="0" borderId="31" xfId="0" applyNumberFormat="1" applyFont="1" applyBorder="1" applyAlignment="1">
      <alignment horizontal="center" wrapText="1"/>
    </xf>
    <xf numFmtId="169" fontId="16" fillId="0" borderId="30" xfId="0" applyNumberFormat="1" applyFont="1" applyBorder="1" applyAlignment="1">
      <alignment horizontal="center" wrapText="1"/>
    </xf>
    <xf numFmtId="165" fontId="16" fillId="0" borderId="32" xfId="0" applyNumberFormat="1" applyFont="1" applyBorder="1" applyAlignment="1">
      <alignment horizontal="center" wrapText="1"/>
    </xf>
    <xf numFmtId="0" fontId="16" fillId="0" borderId="33" xfId="0" applyFont="1" applyBorder="1" applyAlignment="1">
      <alignment horizontal="center" wrapText="1"/>
    </xf>
    <xf numFmtId="169" fontId="16" fillId="0" borderId="33" xfId="0" applyNumberFormat="1" applyFont="1" applyBorder="1" applyAlignment="1">
      <alignment horizontal="center" wrapText="1"/>
    </xf>
    <xf numFmtId="165" fontId="16" fillId="0" borderId="1" xfId="1" applyNumberFormat="1" applyFont="1" applyBorder="1" applyAlignment="1">
      <alignment wrapText="1"/>
    </xf>
    <xf numFmtId="166" fontId="3" fillId="5" borderId="0" xfId="3" applyNumberFormat="1" applyFont="1" applyFill="1"/>
    <xf numFmtId="0" fontId="0" fillId="2" borderId="24" xfId="0" applyFill="1" applyBorder="1"/>
    <xf numFmtId="0" fontId="0" fillId="2" borderId="35" xfId="0" applyFill="1" applyBorder="1"/>
    <xf numFmtId="0" fontId="18" fillId="2" borderId="36" xfId="0" applyFont="1" applyFill="1" applyBorder="1" applyAlignment="1">
      <alignment horizontal="center" wrapText="1"/>
    </xf>
    <xf numFmtId="0" fontId="18" fillId="2" borderId="37" xfId="0" applyFont="1" applyFill="1" applyBorder="1" applyAlignment="1">
      <alignment horizontal="center" wrapText="1"/>
    </xf>
    <xf numFmtId="164" fontId="0" fillId="0" borderId="4" xfId="0" applyNumberFormat="1" applyBorder="1" applyAlignment="1">
      <alignment horizontal="right" wrapText="1"/>
    </xf>
    <xf numFmtId="0" fontId="0" fillId="0" borderId="37" xfId="0" applyBorder="1" applyAlignment="1">
      <alignment horizontal="center" wrapText="1"/>
    </xf>
    <xf numFmtId="164" fontId="0" fillId="0" borderId="38" xfId="0" applyNumberFormat="1" applyBorder="1" applyAlignment="1">
      <alignment horizontal="right" wrapText="1"/>
    </xf>
    <xf numFmtId="165" fontId="0" fillId="0" borderId="39" xfId="1" applyNumberFormat="1" applyFont="1" applyBorder="1" applyAlignment="1">
      <alignment horizontal="center" wrapText="1"/>
    </xf>
    <xf numFmtId="165" fontId="0" fillId="0" borderId="40" xfId="1" applyNumberFormat="1" applyFont="1" applyBorder="1" applyAlignment="1">
      <alignment horizontal="center" wrapText="1"/>
    </xf>
    <xf numFmtId="0" fontId="0" fillId="0" borderId="40" xfId="0" applyBorder="1" applyAlignment="1">
      <alignment horizontal="center" wrapText="1"/>
    </xf>
    <xf numFmtId="0" fontId="0" fillId="0" borderId="41" xfId="0" applyBorder="1" applyAlignment="1">
      <alignment horizontal="center" wrapText="1"/>
    </xf>
    <xf numFmtId="164" fontId="0" fillId="0" borderId="45" xfId="0" applyNumberFormat="1" applyBorder="1" applyAlignment="1">
      <alignment horizontal="right" wrapText="1"/>
    </xf>
    <xf numFmtId="0" fontId="19" fillId="0" borderId="38" xfId="0" applyFont="1" applyBorder="1" applyAlignment="1">
      <alignment wrapText="1"/>
    </xf>
    <xf numFmtId="168" fontId="0" fillId="0" borderId="46" xfId="0" applyNumberFormat="1" applyBorder="1" applyAlignment="1">
      <alignment horizontal="right"/>
    </xf>
    <xf numFmtId="165" fontId="1" fillId="0" borderId="47" xfId="1" applyNumberFormat="1" applyBorder="1" applyAlignment="1">
      <alignment horizontal="center" wrapText="1"/>
    </xf>
    <xf numFmtId="169" fontId="19" fillId="0" borderId="38" xfId="0" applyNumberFormat="1" applyFont="1" applyBorder="1" applyAlignment="1">
      <alignment wrapText="1"/>
    </xf>
    <xf numFmtId="165" fontId="1" fillId="0" borderId="48" xfId="1" applyNumberFormat="1" applyBorder="1" applyAlignment="1">
      <alignment horizontal="center" wrapText="1"/>
    </xf>
    <xf numFmtId="165" fontId="1" fillId="0" borderId="49" xfId="1" applyNumberFormat="1" applyBorder="1" applyAlignment="1">
      <alignment horizontal="center" wrapText="1"/>
    </xf>
    <xf numFmtId="0" fontId="0" fillId="0" borderId="50" xfId="0" applyBorder="1" applyAlignment="1">
      <alignment horizontal="center" wrapText="1"/>
    </xf>
    <xf numFmtId="0" fontId="0" fillId="0" borderId="16" xfId="0" applyBorder="1" applyAlignment="1">
      <alignment horizontal="center" wrapText="1"/>
    </xf>
    <xf numFmtId="0" fontId="25" fillId="0" borderId="0" xfId="2" applyFont="1" applyAlignment="1">
      <alignment horizontal="right"/>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34" xfId="0" applyFont="1" applyBorder="1" applyAlignment="1">
      <alignment horizontal="center" vertical="center" wrapText="1"/>
    </xf>
    <xf numFmtId="0" fontId="22" fillId="4" borderId="0" xfId="0" applyFont="1" applyFill="1" applyAlignment="1">
      <alignment horizontal="center" vertical="center" wrapText="1"/>
    </xf>
    <xf numFmtId="0" fontId="22" fillId="4" borderId="34" xfId="0" applyFont="1" applyFill="1" applyBorder="1" applyAlignment="1">
      <alignment horizontal="center" vertical="center" wrapText="1"/>
    </xf>
    <xf numFmtId="0" fontId="23" fillId="4" borderId="8" xfId="0" applyFont="1" applyFill="1" applyBorder="1" applyAlignment="1">
      <alignment horizontal="center" vertical="center" wrapText="1"/>
    </xf>
    <xf numFmtId="0" fontId="23" fillId="4" borderId="29" xfId="0" applyFont="1" applyFill="1" applyBorder="1" applyAlignment="1">
      <alignment horizontal="center" vertical="center" wrapText="1"/>
    </xf>
    <xf numFmtId="0" fontId="0" fillId="0" borderId="51" xfId="0" applyBorder="1" applyAlignment="1">
      <alignment horizontal="center" wrapText="1"/>
    </xf>
    <xf numFmtId="0" fontId="0" fillId="0" borderId="5" xfId="0" applyBorder="1" applyAlignment="1">
      <alignment horizontal="center" wrapText="1"/>
    </xf>
    <xf numFmtId="0" fontId="3" fillId="0" borderId="0" xfId="0" applyFont="1" applyAlignment="1">
      <alignment wrapText="1"/>
    </xf>
    <xf numFmtId="0" fontId="4" fillId="0" borderId="0" xfId="0" applyFont="1" applyAlignment="1">
      <alignment horizontal="justify" vertical="center" wrapText="1"/>
    </xf>
    <xf numFmtId="0" fontId="22" fillId="4" borderId="10" xfId="0" applyFont="1" applyFill="1" applyBorder="1" applyAlignment="1">
      <alignment horizontal="center" vertical="center" wrapText="1"/>
    </xf>
    <xf numFmtId="0" fontId="22" fillId="4" borderId="28" xfId="0" applyFont="1" applyFill="1" applyBorder="1" applyAlignment="1">
      <alignment horizontal="center" vertical="center" wrapText="1"/>
    </xf>
    <xf numFmtId="0" fontId="9" fillId="0" borderId="0" xfId="0" applyFont="1" applyAlignment="1">
      <alignment horizontal="center" vertical="center"/>
    </xf>
    <xf numFmtId="0" fontId="15" fillId="0" borderId="0" xfId="0" applyFont="1" applyAlignment="1">
      <alignment horizontal="center"/>
    </xf>
    <xf numFmtId="0" fontId="13" fillId="0" borderId="0" xfId="0" applyFont="1" applyAlignment="1">
      <alignment horizontal="center" vertical="center"/>
    </xf>
    <xf numFmtId="0" fontId="20" fillId="3" borderId="25" xfId="0" applyFont="1" applyFill="1" applyBorder="1" applyAlignment="1">
      <alignment horizontal="center" vertical="center" wrapText="1"/>
    </xf>
    <xf numFmtId="0" fontId="20" fillId="3" borderId="26" xfId="0" applyFont="1" applyFill="1" applyBorder="1" applyAlignment="1">
      <alignment horizontal="center" vertical="center" wrapText="1"/>
    </xf>
    <xf numFmtId="0" fontId="20" fillId="3" borderId="27" xfId="0" applyFont="1" applyFill="1" applyBorder="1" applyAlignment="1">
      <alignment horizontal="center" vertical="center" wrapText="1"/>
    </xf>
    <xf numFmtId="0" fontId="24" fillId="0" borderId="8" xfId="2" applyFont="1" applyBorder="1" applyAlignment="1">
      <alignment horizontal="center" vertical="center" wrapText="1"/>
    </xf>
    <xf numFmtId="0" fontId="18" fillId="2" borderId="2" xfId="0" applyFont="1" applyFill="1" applyBorder="1" applyAlignment="1">
      <alignment horizontal="center" wrapText="1"/>
    </xf>
    <xf numFmtId="0" fontId="18" fillId="2" borderId="3" xfId="0" applyFont="1" applyFill="1" applyBorder="1" applyAlignment="1">
      <alignment horizontal="center" wrapText="1"/>
    </xf>
    <xf numFmtId="0" fontId="18" fillId="2" borderId="11" xfId="0" applyFont="1" applyFill="1" applyBorder="1" applyAlignment="1">
      <alignment horizontal="center" wrapText="1"/>
    </xf>
    <xf numFmtId="0" fontId="18" fillId="2" borderId="12" xfId="0" applyFont="1" applyFill="1" applyBorder="1" applyAlignment="1">
      <alignment horizontal="center" wrapText="1"/>
    </xf>
    <xf numFmtId="0" fontId="18" fillId="2" borderId="13" xfId="0" applyFont="1" applyFill="1" applyBorder="1" applyAlignment="1">
      <alignment horizontal="center" wrapText="1"/>
    </xf>
    <xf numFmtId="0" fontId="18" fillId="2" borderId="14" xfId="0" applyFont="1" applyFill="1" applyBorder="1" applyAlignment="1">
      <alignment horizontal="center" wrapText="1"/>
    </xf>
    <xf numFmtId="0" fontId="18" fillId="2" borderId="15" xfId="0" applyFont="1" applyFill="1" applyBorder="1" applyAlignment="1">
      <alignment horizontal="center" wrapText="1"/>
    </xf>
    <xf numFmtId="0" fontId="18" fillId="2" borderId="7" xfId="0" applyFont="1" applyFill="1" applyBorder="1" applyAlignment="1">
      <alignment horizontal="center" wrapText="1"/>
    </xf>
    <xf numFmtId="0" fontId="18" fillId="2" borderId="16" xfId="0" applyFont="1" applyFill="1" applyBorder="1" applyAlignment="1">
      <alignment horizontal="center" wrapText="1"/>
    </xf>
    <xf numFmtId="0" fontId="18" fillId="2" borderId="18"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7" fillId="4" borderId="12" xfId="4" applyFont="1" applyFill="1" applyBorder="1" applyAlignment="1">
      <alignment horizontal="center"/>
    </xf>
    <xf numFmtId="0" fontId="17" fillId="4" borderId="13" xfId="4" applyFont="1" applyFill="1" applyBorder="1" applyAlignment="1">
      <alignment horizontal="center"/>
    </xf>
    <xf numFmtId="0" fontId="17" fillId="4" borderId="14" xfId="4" applyFont="1" applyFill="1" applyBorder="1" applyAlignment="1">
      <alignment horizontal="center"/>
    </xf>
    <xf numFmtId="0" fontId="17" fillId="4" borderId="42" xfId="4" applyFont="1" applyFill="1" applyBorder="1" applyAlignment="1">
      <alignment horizontal="center"/>
    </xf>
    <xf numFmtId="0" fontId="17" fillId="4" borderId="43" xfId="4" applyFont="1" applyFill="1" applyBorder="1" applyAlignment="1">
      <alignment horizontal="center"/>
    </xf>
    <xf numFmtId="0" fontId="17" fillId="4" borderId="44" xfId="4" applyFont="1" applyFill="1" applyBorder="1" applyAlignment="1">
      <alignment horizontal="center"/>
    </xf>
  </cellXfs>
  <cellStyles count="6">
    <cellStyle name="Comma" xfId="1" builtinId="3"/>
    <cellStyle name="Currency" xfId="3" builtinId="4"/>
    <cellStyle name="Hyperlink" xfId="2" builtinId="8"/>
    <cellStyle name="Normal" xfId="0" builtinId="0"/>
    <cellStyle name="Normal 3 2" xfId="5" xr:uid="{A92EBB8D-11FD-4065-AD58-DA7A1DB91751}"/>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a:solidFill>
                  <a:schemeClr val="tx1">
                    <a:lumMod val="65000"/>
                    <a:lumOff val="35000"/>
                  </a:schemeClr>
                </a:solidFill>
              </a:rPr>
              <a:t>TOTAL</a:t>
            </a:r>
            <a:r>
              <a:rPr lang="en-US" sz="1600" baseline="0">
                <a:solidFill>
                  <a:schemeClr val="tx1">
                    <a:lumMod val="65000"/>
                    <a:lumOff val="35000"/>
                  </a:schemeClr>
                </a:solidFill>
              </a:rPr>
              <a:t> AGGREGATION SAVINGS  </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3567415372787418E-2"/>
          <c:y val="0.20409121521680293"/>
          <c:w val="0.87647372426951187"/>
          <c:h val="0.62323357062381601"/>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Q3'23</c:v>
                </c:pt>
                <c:pt idx="1">
                  <c:v>Q4'23</c:v>
                </c:pt>
                <c:pt idx="2">
                  <c:v>Q1'24</c:v>
                </c:pt>
                <c:pt idx="3">
                  <c:v>Q2'24</c:v>
                </c:pt>
                <c:pt idx="4">
                  <c:v>Q3'24</c:v>
                </c:pt>
              </c:strCache>
            </c:strRef>
          </c:cat>
          <c:val>
            <c:numRef>
              <c:f>'Chart Data'!$B$3:$B$7</c:f>
              <c:numCache>
                <c:formatCode>_("$"* #,##0_);_("$"* \(#,##0\);_("$"* "-"??_);_(@_)</c:formatCode>
                <c:ptCount val="5"/>
                <c:pt idx="0">
                  <c:v>75628.706829999719</c:v>
                </c:pt>
                <c:pt idx="1">
                  <c:v>359204.38065999985</c:v>
                </c:pt>
                <c:pt idx="2">
                  <c:v>478509.02238999988</c:v>
                </c:pt>
                <c:pt idx="3">
                  <c:v>400600.6685999998</c:v>
                </c:pt>
                <c:pt idx="4">
                  <c:v>294310.77230999991</c:v>
                </c:pt>
              </c:numCache>
            </c:numRef>
          </c:val>
          <c:extLst>
            <c:ext xmlns:c16="http://schemas.microsoft.com/office/drawing/2014/chart" uri="{C3380CC4-5D6E-409C-BE32-E72D297353CC}">
              <c16:uniqueId val="{00000000-ECB5-4C57-B4D0-97E2F8E227C4}"/>
            </c:ext>
          </c:extLst>
        </c:ser>
        <c:dLbls>
          <c:dLblPos val="outEnd"/>
          <c:showLegendKey val="0"/>
          <c:showVal val="1"/>
          <c:showCatName val="0"/>
          <c:showSerName val="0"/>
          <c:showPercent val="0"/>
          <c:showBubbleSize val="0"/>
        </c:dLbls>
        <c:gapWidth val="100"/>
        <c:overlap val="-24"/>
        <c:axId val="192804736"/>
        <c:axId val="192807680"/>
      </c:barChart>
      <c:catAx>
        <c:axId val="192804736"/>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2807680"/>
        <c:crosses val="autoZero"/>
        <c:auto val="1"/>
        <c:lblAlgn val="ctr"/>
        <c:lblOffset val="100"/>
        <c:noMultiLvlLbl val="1"/>
      </c:catAx>
      <c:valAx>
        <c:axId val="192807680"/>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2804736"/>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AGGREGATION SAVINGS BY RATE CLASS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6240049285788822E-2"/>
          <c:y val="0.23061179314024449"/>
          <c:w val="0.8969339754860739"/>
          <c:h val="0.6772042900930404"/>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2.5864747236190575E-3"/>
                  <c:y val="1.408146816293632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67C-4B86-81E3-F3D056C4577B}"/>
                </c:ext>
              </c:extLst>
            </c:dLbl>
            <c:dLbl>
              <c:idx val="1"/>
              <c:layout>
                <c:manualLayout>
                  <c:x val="1.1083909752937215E-3"/>
                  <c:y val="-1.7441323771536434E-2"/>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94B8-4C6E-9A6B-43B7CFD6815D}"/>
                </c:ext>
              </c:extLst>
            </c:dLbl>
            <c:dLbl>
              <c:idx val="2"/>
              <c:layout>
                <c:manualLayout>
                  <c:x val="-1.4318353297071299E-3"/>
                  <c:y val="-5.5386777440349864E-5"/>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22A7-45BE-9510-173CF3732B3C}"/>
                </c:ext>
              </c:extLst>
            </c:dLbl>
            <c:dLbl>
              <c:idx val="3"/>
              <c:layout>
                <c:manualLayout>
                  <c:x val="-5.0824164494323802E-4"/>
                  <c:y val="-2.7912455824911777E-2"/>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294D-4343-A60C-C220E679FFAB}"/>
                </c:ext>
              </c:extLst>
            </c:dLbl>
            <c:dLbl>
              <c:idx val="4"/>
              <c:layout>
                <c:manualLayout>
                  <c:x val="0"/>
                  <c:y val="-2.0997375328083989E-2"/>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0-54D6-46F5-A9A7-C555675801B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Q3'23</c:v>
                </c:pt>
                <c:pt idx="1">
                  <c:v>Q4'23</c:v>
                </c:pt>
                <c:pt idx="2">
                  <c:v>Q1'24</c:v>
                </c:pt>
                <c:pt idx="3">
                  <c:v>Q2'24</c:v>
                </c:pt>
                <c:pt idx="4">
                  <c:v>Q3'24</c:v>
                </c:pt>
              </c:strCache>
            </c:strRef>
          </c:cat>
          <c:val>
            <c:numRef>
              <c:f>'Chart Data'!$B$12:$B$16</c:f>
              <c:numCache>
                <c:formatCode>_("$"* #,##0_);_("$"* \(#,##0\);_("$"* "-"??_);_(@_)</c:formatCode>
                <c:ptCount val="5"/>
                <c:pt idx="0">
                  <c:v>107934.43109999981</c:v>
                </c:pt>
                <c:pt idx="1">
                  <c:v>267559.96724999987</c:v>
                </c:pt>
                <c:pt idx="2">
                  <c:v>380635.82463999989</c:v>
                </c:pt>
                <c:pt idx="3">
                  <c:v>368521.29499999981</c:v>
                </c:pt>
                <c:pt idx="4">
                  <c:v>316435.0548199999</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0"/>
                  <c:y val="-2.141263838083231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8B-49C1-AFDB-DC3BAE9EBAF2}"/>
                </c:ext>
              </c:extLst>
            </c:dLbl>
            <c:dLbl>
              <c:idx val="1"/>
              <c:layout>
                <c:manualLayout>
                  <c:x val="-4.6248418618297567E-5"/>
                  <c:y val="-3.8966389043889202E-2"/>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4-94B8-4C6E-9A6B-43B7CFD6815D}"/>
                </c:ext>
              </c:extLst>
            </c:dLbl>
            <c:dLbl>
              <c:idx val="2"/>
              <c:layout>
                <c:manualLayout>
                  <c:x val="0"/>
                  <c:y val="-3.5355777378221549E-2"/>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3-22A7-45BE-9510-173CF3732B3C}"/>
                </c:ext>
              </c:extLst>
            </c:dLbl>
            <c:dLbl>
              <c:idx val="3"/>
              <c:layout>
                <c:manualLayout>
                  <c:x val="-9.1448399786597278E-17"/>
                  <c:y val="-1.7802026715164541E-2"/>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294D-4343-A60C-C220E679FFAB}"/>
                </c:ext>
              </c:extLst>
            </c:dLbl>
            <c:dLbl>
              <c:idx val="4"/>
              <c:layout>
                <c:manualLayout>
                  <c:x val="0"/>
                  <c:y val="-5.2493438320210035E-2"/>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54D6-46F5-A9A7-C555675801B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Q3'23</c:v>
                </c:pt>
                <c:pt idx="1">
                  <c:v>Q4'23</c:v>
                </c:pt>
                <c:pt idx="2">
                  <c:v>Q1'24</c:v>
                </c:pt>
                <c:pt idx="3">
                  <c:v>Q2'24</c:v>
                </c:pt>
                <c:pt idx="4">
                  <c:v>Q3'24</c:v>
                </c:pt>
              </c:strCache>
            </c:strRef>
          </c:cat>
          <c:val>
            <c:numRef>
              <c:f>'Chart Data'!$C$12:$C$16</c:f>
              <c:numCache>
                <c:formatCode>_("$"* #,##0_);_("$"* \(#,##0\);_("$"* "-"??_);_(@_)</c:formatCode>
                <c:ptCount val="5"/>
                <c:pt idx="0">
                  <c:v>2451.5392899999351</c:v>
                </c:pt>
                <c:pt idx="1">
                  <c:v>48660.539459999978</c:v>
                </c:pt>
                <c:pt idx="2">
                  <c:v>74755.371239999979</c:v>
                </c:pt>
                <c:pt idx="3">
                  <c:v>74164.590719999978</c:v>
                </c:pt>
                <c:pt idx="4">
                  <c:v>37066.800219999997</c:v>
                </c:pt>
              </c:numCache>
            </c:numRef>
          </c:val>
          <c:extLst>
            <c:ext xmlns:c16="http://schemas.microsoft.com/office/drawing/2014/chart" uri="{C3380CC4-5D6E-409C-BE32-E72D297353CC}">
              <c16:uniqueId val="{00000001-2867-4CF4-9C78-0016572AF47E}"/>
            </c:ext>
          </c:extLst>
        </c:ser>
        <c:ser>
          <c:idx val="2"/>
          <c:order val="2"/>
          <c:tx>
            <c:strRef>
              <c:f>'Chart Data'!$D$11</c:f>
              <c:strCache>
                <c:ptCount val="1"/>
                <c:pt idx="0">
                  <c:v>Industrial</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1.2932864577953459E-3"/>
                  <c:y val="-3.637340608014549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EFA-4555-B5E3-9059E8253931}"/>
                </c:ext>
              </c:extLst>
            </c:dLbl>
            <c:dLbl>
              <c:idx val="1"/>
              <c:layout>
                <c:manualLayout>
                  <c:x val="-1.1546393939120649E-3"/>
                  <c:y val="-6.9707428303745498E-3"/>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8-94B8-4C6E-9A6B-43B7CFD6815D}"/>
                </c:ext>
              </c:extLst>
            </c:dLbl>
            <c:dLbl>
              <c:idx val="2"/>
              <c:layout>
                <c:manualLayout>
                  <c:x val="-1.200789620558728E-3"/>
                  <c:y val="-8.23912758936629E-5"/>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6-22A7-45BE-9510-173CF3732B3C}"/>
                </c:ext>
              </c:extLst>
            </c:dLbl>
            <c:dLbl>
              <c:idx val="3"/>
              <c:layout>
                <c:manualLayout>
                  <c:x val="1.2932428063368898E-3"/>
                  <c:y val="8.3322941110955883E-7"/>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4-294D-4343-A60C-C220E679FFAB}"/>
                </c:ext>
              </c:extLst>
            </c:dLbl>
            <c:dLbl>
              <c:idx val="4"/>
              <c:layout>
                <c:manualLayout>
                  <c:x val="1.2470380391770256E-3"/>
                  <c:y val="-3.3314733296133261E-4"/>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2-54D6-46F5-A9A7-C555675801B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Q3'23</c:v>
                </c:pt>
                <c:pt idx="1">
                  <c:v>Q4'23</c:v>
                </c:pt>
                <c:pt idx="2">
                  <c:v>Q1'24</c:v>
                </c:pt>
                <c:pt idx="3">
                  <c:v>Q2'24</c:v>
                </c:pt>
                <c:pt idx="4">
                  <c:v>Q3'24</c:v>
                </c:pt>
              </c:strCache>
            </c:strRef>
          </c:cat>
          <c:val>
            <c:numRef>
              <c:f>'Chart Data'!$D$12:$D$16</c:f>
              <c:numCache>
                <c:formatCode>_("$"* #,##0_);_("$"* \(#,##0\);_("$"* "-"??_);_(@_)</c:formatCode>
                <c:ptCount val="5"/>
                <c:pt idx="0">
                  <c:v>-34757.263560000029</c:v>
                </c:pt>
                <c:pt idx="1">
                  <c:v>42983.873949999987</c:v>
                </c:pt>
                <c:pt idx="2">
                  <c:v>23117.826509999988</c:v>
                </c:pt>
                <c:pt idx="3">
                  <c:v>-42085.217120000008</c:v>
                </c:pt>
                <c:pt idx="4">
                  <c:v>-59191.082729999995</c:v>
                </c:pt>
              </c:numCache>
            </c:numRef>
          </c:val>
          <c:extLst>
            <c:ext xmlns:c16="http://schemas.microsoft.com/office/drawing/2014/chart" uri="{C3380CC4-5D6E-409C-BE32-E72D297353CC}">
              <c16:uniqueId val="{00000000-AA15-44B9-A6DA-8677A8A319FA}"/>
            </c:ext>
          </c:extLst>
        </c:ser>
        <c:dLbls>
          <c:dLblPos val="outEnd"/>
          <c:showLegendKey val="0"/>
          <c:showVal val="1"/>
          <c:showCatName val="0"/>
          <c:showSerName val="0"/>
          <c:showPercent val="0"/>
          <c:showBubbleSize val="0"/>
        </c:dLbls>
        <c:gapWidth val="100"/>
        <c:overlap val="-24"/>
        <c:axId val="192868352"/>
        <c:axId val="192869888"/>
        <c:extLst/>
      </c:barChart>
      <c:catAx>
        <c:axId val="192868352"/>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2869888"/>
        <c:crosses val="autoZero"/>
        <c:auto val="1"/>
        <c:lblAlgn val="ctr"/>
        <c:lblOffset val="100"/>
        <c:noMultiLvlLbl val="1"/>
      </c:catAx>
      <c:valAx>
        <c:axId val="1928698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192868352"/>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Data'!$E$26</c:f>
          <c:strCache>
            <c:ptCount val="1"/>
            <c:pt idx="0">
              <c:v>AVERAGE METERS/MONTH: 8,179</c:v>
            </c:pt>
          </c:strCache>
        </c:strRef>
      </c:tx>
      <c:layout>
        <c:manualLayout>
          <c:xMode val="edge"/>
          <c:yMode val="edge"/>
          <c:x val="0.19085248959264708"/>
          <c:y val="2.2061399628417234E-2"/>
        </c:manualLayout>
      </c:layout>
      <c:overlay val="0"/>
      <c:spPr>
        <a:noFill/>
        <a:ln>
          <a:noFill/>
        </a:ln>
        <a:effectLst/>
      </c:spPr>
      <c:txPr>
        <a:bodyPr rot="0" spcFirstLastPara="1" vertOverflow="ellipsis" vert="horz" wrap="square" anchor="ctr" anchorCtr="1"/>
        <a:lstStyle/>
        <a:p>
          <a:pPr>
            <a:defRPr sz="144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8504629229038674"/>
          <c:y val="0.24195346368220827"/>
          <c:w val="0.42093257573572535"/>
          <c:h val="0.64558760211153376"/>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46E-4BCA-AEC3-C956B3F5DE0F}"/>
              </c:ext>
            </c:extLst>
          </c:dPt>
          <c:dLbls>
            <c:dLbl>
              <c:idx val="0"/>
              <c:layout>
                <c:manualLayout>
                  <c:x val="0.39228807937469357"/>
                  <c:y val="-0.1411291987377982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5.6189130204878238E-3"/>
                  <c:y val="7.4906367041198503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3.0730983869734729E-2"/>
                  <c:y val="2.1470111179922733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46E-4BCA-AEC3-C956B3F5DE0F}"/>
                </c:ext>
              </c:extLst>
            </c:dLbl>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Data'!$A$22:$A$24</c:f>
              <c:strCache>
                <c:ptCount val="3"/>
                <c:pt idx="0">
                  <c:v>Residential</c:v>
                </c:pt>
                <c:pt idx="1">
                  <c:v>Commercial</c:v>
                </c:pt>
                <c:pt idx="2">
                  <c:v>Industrial</c:v>
                </c:pt>
              </c:strCache>
            </c:strRef>
          </c:cat>
          <c:val>
            <c:numRef>
              <c:f>'Chart Data'!$B$22:$B$24</c:f>
              <c:numCache>
                <c:formatCode>_(* #,##0_);_(* \(#,##0\);_(* "-"??_);_(@_)</c:formatCode>
                <c:ptCount val="3"/>
                <c:pt idx="0">
                  <c:v>7109</c:v>
                </c:pt>
                <c:pt idx="1">
                  <c:v>1038</c:v>
                </c:pt>
                <c:pt idx="2">
                  <c:v>31.666666666666668</c:v>
                </c:pt>
              </c:numCache>
            </c:numRef>
          </c:val>
          <c:extLs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7148894849682248"/>
          <c:y val="0.40086968061576572"/>
          <c:w val="0.18943901243113842"/>
          <c:h val="0.23037689109086085"/>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65000"/>
          <a:lumOff val="35000"/>
        </a:schemeClr>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Data'!$E$33</c:f>
          <c:strCache>
            <c:ptCount val="1"/>
            <c:pt idx="0">
              <c:v>AVERAGE USAGE/MONTH: 6,454,141</c:v>
            </c:pt>
          </c:strCache>
        </c:strRef>
      </c:tx>
      <c:layout>
        <c:manualLayout>
          <c:xMode val="edge"/>
          <c:yMode val="edge"/>
          <c:x val="0.17859646599016932"/>
          <c:y val="3.0459750962944655E-2"/>
        </c:manualLayout>
      </c:layout>
      <c:overlay val="0"/>
      <c:spPr>
        <a:noFill/>
        <a:ln>
          <a:noFill/>
        </a:ln>
        <a:effectLst/>
      </c:spPr>
      <c:txPr>
        <a:bodyPr rot="0" spcFirstLastPara="1" vertOverflow="ellipsis" vert="horz" wrap="square" anchor="ctr" anchorCtr="1"/>
        <a:lstStyle/>
        <a:p>
          <a:pPr>
            <a:defRPr sz="144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8963451150357405"/>
          <c:y val="0.23071744058585017"/>
          <c:w val="0.44114995869648799"/>
          <c:h val="0.64933302387772451"/>
        </c:manualLayout>
      </c:layout>
      <c:pieChart>
        <c:varyColors val="1"/>
        <c:ser>
          <c:idx val="0"/>
          <c:order val="0"/>
          <c:tx>
            <c:strRef>
              <c:f>'Chart Data'!$B$29</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97AC-4377-9CEF-F86BE87A7742}"/>
              </c:ext>
            </c:extLst>
          </c:dPt>
          <c:dLbls>
            <c:dLbl>
              <c:idx val="0"/>
              <c:layout>
                <c:manualLayout>
                  <c:x val="0.29292033962045649"/>
                  <c:y val="-0.17126038182772071"/>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2.3630858201426911E-2"/>
                  <c:y val="4.1198489722937943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1.0822662174137529E-2"/>
                  <c:y val="3.6679041941949923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97AC-4377-9CEF-F86BE87A7742}"/>
                </c:ext>
              </c:extLst>
            </c:dLbl>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Data'!$A$30:$A$32</c:f>
              <c:strCache>
                <c:ptCount val="3"/>
                <c:pt idx="0">
                  <c:v>Residential</c:v>
                </c:pt>
                <c:pt idx="1">
                  <c:v>Commercial</c:v>
                </c:pt>
                <c:pt idx="2">
                  <c:v>Industrial</c:v>
                </c:pt>
              </c:strCache>
            </c:strRef>
          </c:cat>
          <c:val>
            <c:numRef>
              <c:f>'Chart Data'!$B$30:$B$32</c:f>
              <c:numCache>
                <c:formatCode>_(* #,##0_);_(* \(#,##0\);_(* "-"??_);_(@_)</c:formatCode>
                <c:ptCount val="3"/>
                <c:pt idx="0">
                  <c:v>4735288.333333333</c:v>
                </c:pt>
                <c:pt idx="1">
                  <c:v>1179895.6666666667</c:v>
                </c:pt>
                <c:pt idx="2">
                  <c:v>538957</c:v>
                </c:pt>
              </c:numCache>
            </c:numRef>
          </c:val>
          <c:extLs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6443954951021842"/>
          <c:y val="0.40086956239654298"/>
          <c:w val="0.19739251920568227"/>
          <c:h val="0.2303768231511329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65000"/>
          <a:lumOff val="35000"/>
        </a:schemeClr>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9526</xdr:rowOff>
    </xdr:from>
    <xdr:to>
      <xdr:col>3</xdr:col>
      <xdr:colOff>0</xdr:colOff>
      <xdr:row>31</xdr:row>
      <xdr:rowOff>9526</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17143</xdr:colOff>
      <xdr:row>30</xdr:row>
      <xdr:rowOff>190500</xdr:rowOff>
    </xdr:from>
    <xdr:to>
      <xdr:col>3</xdr:col>
      <xdr:colOff>0</xdr:colOff>
      <xdr:row>49</xdr:row>
      <xdr:rowOff>19050</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49</xdr:row>
      <xdr:rowOff>9525</xdr:rowOff>
    </xdr:from>
    <xdr:to>
      <xdr:col>1</xdr:col>
      <xdr:colOff>1809750</xdr:colOff>
      <xdr:row>65</xdr:row>
      <xdr:rowOff>0</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1809749</xdr:colOff>
      <xdr:row>49</xdr:row>
      <xdr:rowOff>9525</xdr:rowOff>
    </xdr:from>
    <xdr:to>
      <xdr:col>3</xdr:col>
      <xdr:colOff>0</xdr:colOff>
      <xdr:row>65</xdr:row>
      <xdr:rowOff>1</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30</xdr:row>
      <xdr:rowOff>0</xdr:rowOff>
    </xdr:from>
    <xdr:to>
      <xdr:col>4</xdr:col>
      <xdr:colOff>304800</xdr:colOff>
      <xdr:row>31</xdr:row>
      <xdr:rowOff>114300</xdr:rowOff>
    </xdr:to>
    <xdr:sp macro="" textlink="">
      <xdr:nvSpPr>
        <xdr:cNvPr id="3" name="AutoShape 2" descr="Image result for carlisle ma town seal">
          <a:extLst>
            <a:ext uri="{FF2B5EF4-FFF2-40B4-BE49-F238E27FC236}">
              <a16:creationId xmlns:a16="http://schemas.microsoft.com/office/drawing/2014/main" id="{93504DAF-7DEE-44C7-84F8-125D8BA6B3D6}"/>
            </a:ext>
          </a:extLst>
        </xdr:cNvPr>
        <xdr:cNvSpPr>
          <a:spLocks noChangeAspect="1" noChangeArrowheads="1"/>
        </xdr:cNvSpPr>
      </xdr:nvSpPr>
      <xdr:spPr bwMode="auto">
        <a:xfrm>
          <a:off x="3648075" y="136683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Quarterly">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colonialpowergroup.com/newburyport/" TargetMode="External"/><Relationship Id="rId1" Type="http://schemas.openxmlformats.org/officeDocument/2006/relationships/hyperlink" Target="https://colonialpowergroup.com/west-bridgewater/"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72"/>
  <sheetViews>
    <sheetView tabSelected="1" workbookViewId="0">
      <selection sqref="A1:C1"/>
    </sheetView>
  </sheetViews>
  <sheetFormatPr defaultColWidth="9.140625" defaultRowHeight="15.75" x14ac:dyDescent="0.25"/>
  <cols>
    <col min="1" max="3" width="51" style="2" customWidth="1"/>
    <col min="4" max="4" width="9.140625" style="2"/>
    <col min="5" max="5" width="52.28515625" style="2" customWidth="1"/>
    <col min="6" max="16384" width="9.140625" style="2"/>
  </cols>
  <sheetData>
    <row r="1" spans="1:5" ht="18" x14ac:dyDescent="0.25">
      <c r="A1" s="107" t="s">
        <v>55</v>
      </c>
      <c r="B1" s="107"/>
      <c r="C1" s="107"/>
    </row>
    <row r="2" spans="1:5" x14ac:dyDescent="0.25">
      <c r="A2" s="109" t="s">
        <v>64</v>
      </c>
      <c r="B2" s="109"/>
      <c r="C2" s="109"/>
    </row>
    <row r="3" spans="1:5" x14ac:dyDescent="0.25">
      <c r="A3" s="108" t="s">
        <v>65</v>
      </c>
      <c r="B3" s="108"/>
      <c r="C3" s="108"/>
    </row>
    <row r="4" spans="1:5" ht="70.5" customHeight="1" x14ac:dyDescent="0.25">
      <c r="A4" s="104" t="s">
        <v>63</v>
      </c>
      <c r="B4" s="104"/>
      <c r="C4" s="104"/>
    </row>
    <row r="5" spans="1:5" ht="21.75" customHeight="1" x14ac:dyDescent="0.25">
      <c r="A5" s="113" t="s">
        <v>47</v>
      </c>
      <c r="B5" s="113"/>
      <c r="C5" s="113"/>
    </row>
    <row r="6" spans="1:5" ht="21.75" customHeight="1" x14ac:dyDescent="0.25">
      <c r="A6" s="110" t="s">
        <v>5</v>
      </c>
      <c r="B6" s="111"/>
      <c r="C6" s="112"/>
    </row>
    <row r="7" spans="1:5" s="12" customFormat="1" x14ac:dyDescent="0.25">
      <c r="A7" s="91" t="s">
        <v>18</v>
      </c>
      <c r="B7" s="92" t="s">
        <v>48</v>
      </c>
      <c r="C7" s="93" t="s">
        <v>57</v>
      </c>
    </row>
    <row r="8" spans="1:5" x14ac:dyDescent="0.25">
      <c r="A8" s="94" t="s">
        <v>0</v>
      </c>
      <c r="B8" s="95" t="s">
        <v>19</v>
      </c>
      <c r="C8" s="96" t="s">
        <v>58</v>
      </c>
    </row>
    <row r="9" spans="1:5" x14ac:dyDescent="0.25">
      <c r="A9" s="105" t="s">
        <v>12</v>
      </c>
      <c r="B9" s="97" t="s">
        <v>49</v>
      </c>
      <c r="C9" s="98" t="s">
        <v>59</v>
      </c>
      <c r="E9" s="12"/>
    </row>
    <row r="10" spans="1:5" s="19" customFormat="1" x14ac:dyDescent="0.25">
      <c r="A10" s="106" t="s">
        <v>4</v>
      </c>
      <c r="B10" s="99" t="s">
        <v>39</v>
      </c>
      <c r="C10" s="100" t="s">
        <v>39</v>
      </c>
      <c r="E10" s="20"/>
    </row>
    <row r="11" spans="1:5" ht="13.5" customHeight="1" x14ac:dyDescent="0.25">
      <c r="A11" s="1"/>
      <c r="B11" s="1"/>
      <c r="C11" s="1"/>
    </row>
    <row r="12" spans="1:5" ht="18" x14ac:dyDescent="0.25">
      <c r="A12" s="11" t="s">
        <v>16</v>
      </c>
      <c r="B12" s="1"/>
      <c r="C12" s="90"/>
    </row>
    <row r="13" spans="1:5" ht="69.75" customHeight="1" x14ac:dyDescent="0.25">
      <c r="A13" s="104" t="s">
        <v>56</v>
      </c>
      <c r="B13" s="104"/>
      <c r="C13" s="104"/>
      <c r="E13" s="13"/>
    </row>
    <row r="14" spans="1:5" ht="28.5" customHeight="1" x14ac:dyDescent="0.25"/>
    <row r="15" spans="1:5" ht="27" customHeight="1" x14ac:dyDescent="0.25"/>
    <row r="54" spans="5:5" x14ac:dyDescent="0.25">
      <c r="E54" s="2" t="s">
        <v>8</v>
      </c>
    </row>
    <row r="65" spans="1:3" ht="31.5" customHeight="1" x14ac:dyDescent="0.25">
      <c r="A65" s="103"/>
      <c r="B65" s="103"/>
      <c r="C65" s="103"/>
    </row>
    <row r="68" spans="1:3" x14ac:dyDescent="0.25">
      <c r="A68" s="1"/>
      <c r="B68" s="1"/>
      <c r="C68" s="1"/>
    </row>
    <row r="69" spans="1:3" x14ac:dyDescent="0.25">
      <c r="A69" s="1"/>
      <c r="B69" s="1"/>
      <c r="C69" s="1"/>
    </row>
    <row r="72" spans="1:3" x14ac:dyDescent="0.25">
      <c r="A72" s="2" t="s">
        <v>8</v>
      </c>
    </row>
  </sheetData>
  <mergeCells count="9">
    <mergeCell ref="A65:C65"/>
    <mergeCell ref="A13:C13"/>
    <mergeCell ref="A9:A10"/>
    <mergeCell ref="A1:C1"/>
    <mergeCell ref="A4:C4"/>
    <mergeCell ref="A3:C3"/>
    <mergeCell ref="A2:C2"/>
    <mergeCell ref="A6:C6"/>
    <mergeCell ref="A5:C5"/>
  </mergeCells>
  <hyperlinks>
    <hyperlink ref="A5" r:id="rId1" xr:uid="{27FB82BC-113F-4AE6-A67C-02266A49204B}"/>
    <hyperlink ref="A5:C5" r:id="rId2" display="Click here for more information about the Program" xr:uid="{6A840C03-C4BA-4C20-9978-DDE94D5850B8}"/>
  </hyperlinks>
  <printOptions horizontalCentered="1"/>
  <pageMargins left="0.25" right="0.25" top="0.25" bottom="0" header="0.05" footer="0.05"/>
  <pageSetup scale="61" orientation="portrait" horizontalDpi="4294967293" verticalDpi="4294967293"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E8FC6A-C4F0-4327-86B3-7CB3869A50DF}">
  <dimension ref="A1:Y32"/>
  <sheetViews>
    <sheetView zoomScale="80" zoomScaleNormal="80" workbookViewId="0">
      <selection sqref="A1:L1"/>
    </sheetView>
  </sheetViews>
  <sheetFormatPr defaultColWidth="9" defaultRowHeight="15" x14ac:dyDescent="0.25"/>
  <cols>
    <col min="1" max="1" width="13.5703125" bestFit="1" customWidth="1"/>
    <col min="2" max="2" width="12" customWidth="1"/>
    <col min="3" max="3" width="12" bestFit="1" customWidth="1"/>
    <col min="4" max="5" width="12.42578125" bestFit="1" customWidth="1"/>
    <col min="6" max="7" width="10.28515625" bestFit="1" customWidth="1"/>
    <col min="8" max="8" width="13.140625" bestFit="1" customWidth="1"/>
    <col min="9" max="9" width="12.42578125" bestFit="1" customWidth="1"/>
    <col min="10" max="10" width="20.7109375" bestFit="1" customWidth="1"/>
    <col min="11" max="11" width="19.85546875" customWidth="1"/>
    <col min="12" max="12" width="15.28515625" bestFit="1" customWidth="1"/>
    <col min="13" max="13" width="2.85546875" customWidth="1"/>
    <col min="14" max="14" width="14.42578125" customWidth="1"/>
    <col min="15" max="15" width="11.42578125" customWidth="1"/>
    <col min="16" max="16" width="10" bestFit="1" customWidth="1"/>
    <col min="17" max="17" width="10.85546875" customWidth="1"/>
    <col min="18" max="18" width="11" customWidth="1"/>
    <col min="19" max="19" width="10" bestFit="1" customWidth="1"/>
    <col min="20" max="20" width="10.7109375" customWidth="1"/>
    <col min="21" max="21" width="13.140625" customWidth="1"/>
    <col min="22" max="22" width="10" customWidth="1"/>
    <col min="23" max="23" width="9.28515625" bestFit="1" customWidth="1"/>
    <col min="24" max="24" width="10.85546875" bestFit="1" customWidth="1"/>
    <col min="25" max="25" width="14.140625" customWidth="1"/>
  </cols>
  <sheetData>
    <row r="1" spans="1:25" ht="24" customHeight="1" x14ac:dyDescent="0.35">
      <c r="A1" s="107" t="str">
        <f>'Newburyport Agg Report'!A1:C1</f>
        <v xml:space="preserve">CITY OF NEWBURYPORT COMMUNITY CHOICE POWER SUPPLY PROGRAM </v>
      </c>
      <c r="B1" s="107"/>
      <c r="C1" s="107"/>
      <c r="D1" s="107"/>
      <c r="E1" s="107"/>
      <c r="F1" s="107"/>
      <c r="G1" s="107"/>
      <c r="H1" s="107"/>
      <c r="I1" s="107"/>
      <c r="J1" s="107"/>
      <c r="K1" s="107"/>
      <c r="L1" s="107"/>
      <c r="M1" s="30"/>
      <c r="N1" s="107" t="str">
        <f>+A1</f>
        <v xml:space="preserve">CITY OF NEWBURYPORT COMMUNITY CHOICE POWER SUPPLY PROGRAM </v>
      </c>
      <c r="O1" s="107"/>
      <c r="P1" s="107"/>
      <c r="Q1" s="107"/>
      <c r="R1" s="107"/>
      <c r="S1" s="107"/>
      <c r="T1" s="107"/>
      <c r="U1" s="107"/>
      <c r="V1" s="107"/>
      <c r="W1" s="107"/>
      <c r="X1" s="107"/>
      <c r="Y1" s="107"/>
    </row>
    <row r="2" spans="1:25" ht="24" customHeight="1" x14ac:dyDescent="0.35">
      <c r="A2" s="107" t="s">
        <v>40</v>
      </c>
      <c r="B2" s="107"/>
      <c r="C2" s="107"/>
      <c r="D2" s="107"/>
      <c r="E2" s="107"/>
      <c r="F2" s="107"/>
      <c r="G2" s="107"/>
      <c r="H2" s="107"/>
      <c r="I2" s="107"/>
      <c r="J2" s="107"/>
      <c r="K2" s="107"/>
      <c r="L2" s="107"/>
      <c r="M2" s="30"/>
      <c r="N2" s="107" t="s">
        <v>20</v>
      </c>
      <c r="O2" s="107"/>
      <c r="P2" s="107"/>
      <c r="Q2" s="107"/>
      <c r="R2" s="107"/>
      <c r="S2" s="107"/>
      <c r="T2" s="107"/>
      <c r="U2" s="107"/>
      <c r="V2" s="107"/>
      <c r="W2" s="107"/>
      <c r="X2" s="107"/>
      <c r="Y2" s="107"/>
    </row>
    <row r="4" spans="1:25" ht="23.25" x14ac:dyDescent="0.35">
      <c r="A4" s="125" t="s">
        <v>8</v>
      </c>
      <c r="B4" s="126"/>
      <c r="C4" s="126"/>
      <c r="D4" s="126"/>
      <c r="E4" s="126"/>
      <c r="F4" s="126"/>
      <c r="G4" s="126"/>
      <c r="H4" s="126"/>
      <c r="I4" s="126"/>
      <c r="J4" s="126"/>
      <c r="K4" s="126"/>
      <c r="L4" s="127"/>
      <c r="M4" s="30"/>
      <c r="N4" s="128" t="s">
        <v>8</v>
      </c>
      <c r="O4" s="129"/>
      <c r="P4" s="129"/>
      <c r="Q4" s="129"/>
      <c r="R4" s="129"/>
      <c r="S4" s="129"/>
      <c r="T4" s="129"/>
      <c r="U4" s="129"/>
      <c r="V4" s="129"/>
      <c r="W4" s="129"/>
      <c r="X4" s="129"/>
      <c r="Y4" s="130"/>
    </row>
    <row r="5" spans="1:25" x14ac:dyDescent="0.25">
      <c r="A5" s="70"/>
      <c r="B5" s="31"/>
      <c r="C5" s="31"/>
      <c r="D5" s="31"/>
      <c r="E5" s="31"/>
      <c r="F5" s="31"/>
      <c r="G5" s="31"/>
      <c r="H5" s="31"/>
      <c r="I5" s="31"/>
      <c r="J5" s="31"/>
      <c r="K5" s="31"/>
      <c r="L5" s="71"/>
      <c r="N5" s="32"/>
      <c r="O5" s="114" t="s">
        <v>21</v>
      </c>
      <c r="P5" s="115"/>
      <c r="Q5" s="116"/>
      <c r="R5" s="117" t="s">
        <v>22</v>
      </c>
      <c r="S5" s="118"/>
      <c r="T5" s="119"/>
      <c r="U5" s="120" t="s">
        <v>23</v>
      </c>
      <c r="V5" s="121"/>
      <c r="W5" s="122"/>
      <c r="X5" s="33" t="s">
        <v>24</v>
      </c>
      <c r="Y5" s="123" t="s">
        <v>25</v>
      </c>
    </row>
    <row r="6" spans="1:25" s="41" customFormat="1" ht="30" x14ac:dyDescent="0.25">
      <c r="A6" s="72" t="s">
        <v>26</v>
      </c>
      <c r="B6" s="34" t="s">
        <v>27</v>
      </c>
      <c r="C6" s="34" t="s">
        <v>28</v>
      </c>
      <c r="D6" s="34" t="s">
        <v>29</v>
      </c>
      <c r="E6" s="34" t="s">
        <v>30</v>
      </c>
      <c r="F6" s="34" t="s">
        <v>31</v>
      </c>
      <c r="G6" s="34" t="s">
        <v>32</v>
      </c>
      <c r="H6" s="34" t="s">
        <v>33</v>
      </c>
      <c r="I6" s="34" t="s">
        <v>34</v>
      </c>
      <c r="J6" s="34" t="s">
        <v>0</v>
      </c>
      <c r="K6" s="34" t="s">
        <v>18</v>
      </c>
      <c r="L6" s="73" t="s">
        <v>35</v>
      </c>
      <c r="M6" s="35"/>
      <c r="N6" s="36" t="s">
        <v>26</v>
      </c>
      <c r="O6" s="37" t="s">
        <v>36</v>
      </c>
      <c r="P6" s="38" t="s">
        <v>37</v>
      </c>
      <c r="Q6" s="39" t="s">
        <v>38</v>
      </c>
      <c r="R6" s="37" t="s">
        <v>36</v>
      </c>
      <c r="S6" s="38" t="s">
        <v>37</v>
      </c>
      <c r="T6" s="40" t="s">
        <v>38</v>
      </c>
      <c r="U6" s="37" t="s">
        <v>50</v>
      </c>
      <c r="V6" s="38" t="s">
        <v>37</v>
      </c>
      <c r="W6" s="40" t="s">
        <v>38</v>
      </c>
      <c r="X6" s="40" t="s">
        <v>38</v>
      </c>
      <c r="Y6" s="124"/>
    </row>
    <row r="7" spans="1:25" s="41" customFormat="1" hidden="1" x14ac:dyDescent="0.25">
      <c r="A7" s="74">
        <v>45627</v>
      </c>
      <c r="B7" s="42"/>
      <c r="C7" s="43"/>
      <c r="D7" s="43"/>
      <c r="E7" s="43"/>
      <c r="F7" s="43"/>
      <c r="G7" s="43"/>
      <c r="H7" s="43">
        <f t="shared" ref="H7:H18" si="0">F7+D7+B7</f>
        <v>0</v>
      </c>
      <c r="I7" s="43">
        <f t="shared" ref="I7:I18" si="1">G7+E7+C7</f>
        <v>0</v>
      </c>
      <c r="J7" s="44" t="s">
        <v>58</v>
      </c>
      <c r="K7" s="44" t="s">
        <v>54</v>
      </c>
      <c r="L7" s="75" t="s">
        <v>42</v>
      </c>
      <c r="M7" s="35"/>
      <c r="N7" s="45">
        <f t="shared" ref="N7:N18" si="2">A7</f>
        <v>45627</v>
      </c>
      <c r="O7" s="49">
        <v>0</v>
      </c>
      <c r="P7" s="47">
        <v>0.14809</v>
      </c>
      <c r="Q7" s="48">
        <f t="shared" ref="Q7:Q18" si="3">(O7-P7)*C7</f>
        <v>0</v>
      </c>
      <c r="R7" s="49">
        <v>0</v>
      </c>
      <c r="S7" s="47">
        <v>0.14809</v>
      </c>
      <c r="T7" s="50">
        <f t="shared" ref="T7:T18" si="4">(R7-S7)*E7</f>
        <v>0</v>
      </c>
      <c r="U7" s="49">
        <v>0</v>
      </c>
      <c r="V7" s="47">
        <v>0.14809</v>
      </c>
      <c r="W7" s="50">
        <f t="shared" ref="W7:W18" si="5">(U7-V7)*G7</f>
        <v>0</v>
      </c>
      <c r="X7" s="51">
        <f t="shared" ref="X7:X18" si="6">W7+T7+Q7</f>
        <v>0</v>
      </c>
      <c r="Y7" s="51">
        <f t="shared" ref="Y7:Y18" si="7">IFERROR(C7/B7,0)</f>
        <v>0</v>
      </c>
    </row>
    <row r="8" spans="1:25" s="41" customFormat="1" hidden="1" x14ac:dyDescent="0.25">
      <c r="A8" s="74">
        <v>45597</v>
      </c>
      <c r="B8" s="42"/>
      <c r="C8" s="43"/>
      <c r="D8" s="43"/>
      <c r="E8" s="43"/>
      <c r="F8" s="43"/>
      <c r="G8" s="43"/>
      <c r="H8" s="43">
        <f t="shared" si="0"/>
        <v>0</v>
      </c>
      <c r="I8" s="43">
        <f t="shared" si="1"/>
        <v>0</v>
      </c>
      <c r="J8" s="44" t="s">
        <v>58</v>
      </c>
      <c r="K8" s="44" t="s">
        <v>54</v>
      </c>
      <c r="L8" s="75" t="s">
        <v>42</v>
      </c>
      <c r="M8" s="35"/>
      <c r="N8" s="45">
        <f t="shared" si="2"/>
        <v>45597</v>
      </c>
      <c r="O8" s="49">
        <v>0</v>
      </c>
      <c r="P8" s="47">
        <v>0.14809</v>
      </c>
      <c r="Q8" s="48">
        <f t="shared" si="3"/>
        <v>0</v>
      </c>
      <c r="R8" s="49">
        <v>0</v>
      </c>
      <c r="S8" s="47">
        <v>0.14809</v>
      </c>
      <c r="T8" s="50">
        <f t="shared" si="4"/>
        <v>0</v>
      </c>
      <c r="U8" s="49">
        <v>0</v>
      </c>
      <c r="V8" s="47">
        <v>0.14809</v>
      </c>
      <c r="W8" s="50">
        <f t="shared" si="5"/>
        <v>0</v>
      </c>
      <c r="X8" s="51">
        <f t="shared" si="6"/>
        <v>0</v>
      </c>
      <c r="Y8" s="51">
        <f t="shared" si="7"/>
        <v>0</v>
      </c>
    </row>
    <row r="9" spans="1:25" s="41" customFormat="1" hidden="1" x14ac:dyDescent="0.25">
      <c r="A9" s="74">
        <v>45566</v>
      </c>
      <c r="B9" s="42"/>
      <c r="C9" s="43"/>
      <c r="D9" s="43"/>
      <c r="E9" s="43"/>
      <c r="F9" s="43"/>
      <c r="G9" s="43"/>
      <c r="H9" s="43">
        <f t="shared" si="0"/>
        <v>0</v>
      </c>
      <c r="I9" s="43">
        <f t="shared" si="1"/>
        <v>0</v>
      </c>
      <c r="J9" s="44" t="s">
        <v>58</v>
      </c>
      <c r="K9" s="44" t="s">
        <v>54</v>
      </c>
      <c r="L9" s="75" t="s">
        <v>42</v>
      </c>
      <c r="M9" s="35"/>
      <c r="N9" s="45">
        <f t="shared" si="2"/>
        <v>45566</v>
      </c>
      <c r="O9" s="49">
        <v>0</v>
      </c>
      <c r="P9" s="47">
        <v>0.14809</v>
      </c>
      <c r="Q9" s="48">
        <f t="shared" si="3"/>
        <v>0</v>
      </c>
      <c r="R9" s="49">
        <v>0</v>
      </c>
      <c r="S9" s="47">
        <v>0.14809</v>
      </c>
      <c r="T9" s="50">
        <f t="shared" si="4"/>
        <v>0</v>
      </c>
      <c r="U9" s="49">
        <v>0</v>
      </c>
      <c r="V9" s="47">
        <v>0.14809</v>
      </c>
      <c r="W9" s="50">
        <f t="shared" si="5"/>
        <v>0</v>
      </c>
      <c r="X9" s="51">
        <f t="shared" si="6"/>
        <v>0</v>
      </c>
      <c r="Y9" s="51">
        <f t="shared" si="7"/>
        <v>0</v>
      </c>
    </row>
    <row r="10" spans="1:25" s="41" customFormat="1" x14ac:dyDescent="0.25">
      <c r="A10" s="74">
        <v>45536</v>
      </c>
      <c r="B10" s="42">
        <v>7185</v>
      </c>
      <c r="C10" s="43">
        <v>3233178</v>
      </c>
      <c r="D10" s="43">
        <v>1043</v>
      </c>
      <c r="E10" s="43">
        <v>915567</v>
      </c>
      <c r="F10" s="43">
        <v>32</v>
      </c>
      <c r="G10" s="43">
        <v>442822</v>
      </c>
      <c r="H10" s="43">
        <f t="shared" si="0"/>
        <v>8260</v>
      </c>
      <c r="I10" s="43">
        <f t="shared" si="1"/>
        <v>4591567</v>
      </c>
      <c r="J10" s="44" t="s">
        <v>58</v>
      </c>
      <c r="K10" s="44" t="s">
        <v>54</v>
      </c>
      <c r="L10" s="75" t="s">
        <v>42</v>
      </c>
      <c r="M10" s="35"/>
      <c r="N10" s="45">
        <f t="shared" si="2"/>
        <v>45536</v>
      </c>
      <c r="O10" s="49">
        <v>0.16055</v>
      </c>
      <c r="P10" s="47">
        <v>0.14809</v>
      </c>
      <c r="Q10" s="48">
        <f t="shared" si="3"/>
        <v>40285.397879999997</v>
      </c>
      <c r="R10" s="49">
        <v>0.14823</v>
      </c>
      <c r="S10" s="47">
        <v>0.14809</v>
      </c>
      <c r="T10" s="50">
        <f t="shared" si="4"/>
        <v>128.17938000000112</v>
      </c>
      <c r="U10" s="49">
        <v>0.11468</v>
      </c>
      <c r="V10" s="47">
        <v>0.14809</v>
      </c>
      <c r="W10" s="50">
        <f t="shared" si="5"/>
        <v>-14794.683019999999</v>
      </c>
      <c r="X10" s="51">
        <f t="shared" si="6"/>
        <v>25618.894240000001</v>
      </c>
      <c r="Y10" s="51">
        <f t="shared" si="7"/>
        <v>449.98997912317327</v>
      </c>
    </row>
    <row r="11" spans="1:25" s="41" customFormat="1" x14ac:dyDescent="0.25">
      <c r="A11" s="74">
        <v>45505</v>
      </c>
      <c r="B11" s="42">
        <v>7042</v>
      </c>
      <c r="C11" s="43">
        <v>4511613</v>
      </c>
      <c r="D11" s="43">
        <v>1029</v>
      </c>
      <c r="E11" s="43">
        <v>1124684</v>
      </c>
      <c r="F11" s="43">
        <v>31</v>
      </c>
      <c r="G11" s="43">
        <v>521915</v>
      </c>
      <c r="H11" s="43">
        <f t="shared" si="0"/>
        <v>8102</v>
      </c>
      <c r="I11" s="43">
        <f t="shared" si="1"/>
        <v>6158212</v>
      </c>
      <c r="J11" s="44" t="s">
        <v>58</v>
      </c>
      <c r="K11" s="44" t="s">
        <v>54</v>
      </c>
      <c r="L11" s="75" t="s">
        <v>42</v>
      </c>
      <c r="M11" s="35"/>
      <c r="N11" s="45">
        <f t="shared" si="2"/>
        <v>45505</v>
      </c>
      <c r="O11" s="49">
        <v>0.16055</v>
      </c>
      <c r="P11" s="47">
        <v>0.14809</v>
      </c>
      <c r="Q11" s="48">
        <f t="shared" si="3"/>
        <v>56214.697979999997</v>
      </c>
      <c r="R11" s="49">
        <v>0.14823</v>
      </c>
      <c r="S11" s="47">
        <v>0.14809</v>
      </c>
      <c r="T11" s="50">
        <f t="shared" si="4"/>
        <v>157.45576000000139</v>
      </c>
      <c r="U11" s="49">
        <v>0.11468</v>
      </c>
      <c r="V11" s="47">
        <v>0.14809</v>
      </c>
      <c r="W11" s="50">
        <f t="shared" si="5"/>
        <v>-17437.180149999997</v>
      </c>
      <c r="X11" s="51">
        <f t="shared" si="6"/>
        <v>38934.973590000001</v>
      </c>
      <c r="Y11" s="51">
        <f t="shared" si="7"/>
        <v>640.67211019596709</v>
      </c>
    </row>
    <row r="12" spans="1:25" s="41" customFormat="1" x14ac:dyDescent="0.25">
      <c r="A12" s="74">
        <v>45474</v>
      </c>
      <c r="B12" s="42">
        <v>7100</v>
      </c>
      <c r="C12" s="43">
        <v>6461074</v>
      </c>
      <c r="D12" s="43">
        <v>1042</v>
      </c>
      <c r="E12" s="43">
        <v>1499436</v>
      </c>
      <c r="F12" s="43">
        <v>32</v>
      </c>
      <c r="G12" s="43">
        <v>652134</v>
      </c>
      <c r="H12" s="43">
        <f t="shared" si="0"/>
        <v>8174</v>
      </c>
      <c r="I12" s="43">
        <f t="shared" si="1"/>
        <v>8612644</v>
      </c>
      <c r="J12" s="44" t="s">
        <v>58</v>
      </c>
      <c r="K12" s="44" t="s">
        <v>54</v>
      </c>
      <c r="L12" s="75" t="s">
        <v>42</v>
      </c>
      <c r="M12" s="35"/>
      <c r="N12" s="45">
        <f t="shared" si="2"/>
        <v>45474</v>
      </c>
      <c r="O12" s="46">
        <v>0.18212999999999999</v>
      </c>
      <c r="P12" s="47">
        <v>0.14809</v>
      </c>
      <c r="Q12" s="48">
        <f t="shared" si="3"/>
        <v>219934.9589599999</v>
      </c>
      <c r="R12" s="49">
        <v>0.17262</v>
      </c>
      <c r="S12" s="47">
        <v>0.14809</v>
      </c>
      <c r="T12" s="50">
        <f t="shared" si="4"/>
        <v>36781.165079999992</v>
      </c>
      <c r="U12" s="46">
        <v>0.10675</v>
      </c>
      <c r="V12" s="47">
        <v>0.14809</v>
      </c>
      <c r="W12" s="50">
        <f t="shared" si="5"/>
        <v>-26959.219560000001</v>
      </c>
      <c r="X12" s="51">
        <f t="shared" si="6"/>
        <v>229756.90447999988</v>
      </c>
      <c r="Y12" s="51">
        <f t="shared" si="7"/>
        <v>910.01042253521132</v>
      </c>
    </row>
    <row r="13" spans="1:25" s="41" customFormat="1" x14ac:dyDescent="0.25">
      <c r="A13" s="74">
        <v>45444</v>
      </c>
      <c r="B13" s="42">
        <v>7035</v>
      </c>
      <c r="C13" s="43">
        <v>4249676</v>
      </c>
      <c r="D13" s="43">
        <v>1037</v>
      </c>
      <c r="E13" s="43">
        <v>1142097</v>
      </c>
      <c r="F13" s="43">
        <v>32</v>
      </c>
      <c r="G13" s="43">
        <v>496328</v>
      </c>
      <c r="H13" s="43">
        <f t="shared" si="0"/>
        <v>8104</v>
      </c>
      <c r="I13" s="43">
        <f t="shared" si="1"/>
        <v>5888101</v>
      </c>
      <c r="J13" s="44" t="s">
        <v>58</v>
      </c>
      <c r="K13" s="44" t="s">
        <v>54</v>
      </c>
      <c r="L13" s="75" t="s">
        <v>42</v>
      </c>
      <c r="M13" s="35"/>
      <c r="N13" s="45">
        <f t="shared" si="2"/>
        <v>45444</v>
      </c>
      <c r="O13" s="46">
        <v>0.18212999999999999</v>
      </c>
      <c r="P13" s="47">
        <v>0.14809</v>
      </c>
      <c r="Q13" s="48">
        <f t="shared" si="3"/>
        <v>144658.97103999995</v>
      </c>
      <c r="R13" s="49">
        <v>0.17262</v>
      </c>
      <c r="S13" s="47">
        <v>0.14809</v>
      </c>
      <c r="T13" s="50">
        <f t="shared" si="4"/>
        <v>28015.639409999996</v>
      </c>
      <c r="U13" s="46">
        <v>0.10675</v>
      </c>
      <c r="V13" s="47">
        <v>0.14809</v>
      </c>
      <c r="W13" s="50">
        <f t="shared" si="5"/>
        <v>-20518.199520000002</v>
      </c>
      <c r="X13" s="51">
        <f t="shared" si="6"/>
        <v>152156.41092999995</v>
      </c>
      <c r="Y13" s="51">
        <f t="shared" si="7"/>
        <v>604.0761904761905</v>
      </c>
    </row>
    <row r="14" spans="1:25" s="41" customFormat="1" x14ac:dyDescent="0.25">
      <c r="A14" s="74">
        <v>45413</v>
      </c>
      <c r="B14" s="42">
        <v>7088</v>
      </c>
      <c r="C14" s="43">
        <v>3167950</v>
      </c>
      <c r="D14" s="43">
        <v>1041</v>
      </c>
      <c r="E14" s="43">
        <v>932179</v>
      </c>
      <c r="F14" s="43">
        <v>32</v>
      </c>
      <c r="G14" s="43">
        <v>425514</v>
      </c>
      <c r="H14" s="43">
        <f t="shared" si="0"/>
        <v>8161</v>
      </c>
      <c r="I14" s="43">
        <f t="shared" si="1"/>
        <v>4525643</v>
      </c>
      <c r="J14" s="44" t="s">
        <v>58</v>
      </c>
      <c r="K14" s="44" t="s">
        <v>54</v>
      </c>
      <c r="L14" s="75" t="s">
        <v>42</v>
      </c>
      <c r="M14" s="35"/>
      <c r="N14" s="45">
        <f t="shared" si="2"/>
        <v>45413</v>
      </c>
      <c r="O14" s="46">
        <v>0.18212999999999999</v>
      </c>
      <c r="P14" s="47">
        <v>0.14809</v>
      </c>
      <c r="Q14" s="48">
        <f t="shared" si="3"/>
        <v>107837.01799999995</v>
      </c>
      <c r="R14" s="49">
        <v>0.17262</v>
      </c>
      <c r="S14" s="47">
        <v>0.14809</v>
      </c>
      <c r="T14" s="50">
        <f t="shared" si="4"/>
        <v>22866.350869999995</v>
      </c>
      <c r="U14" s="46">
        <v>0.10675</v>
      </c>
      <c r="V14" s="47">
        <v>0.14809</v>
      </c>
      <c r="W14" s="50">
        <f t="shared" si="5"/>
        <v>-17590.748760000002</v>
      </c>
      <c r="X14" s="51">
        <f t="shared" si="6"/>
        <v>113112.62010999995</v>
      </c>
      <c r="Y14" s="51">
        <f t="shared" si="7"/>
        <v>446.94554176072234</v>
      </c>
    </row>
    <row r="15" spans="1:25" s="41" customFormat="1" x14ac:dyDescent="0.25">
      <c r="A15" s="74">
        <v>45383</v>
      </c>
      <c r="B15" s="42">
        <v>7172</v>
      </c>
      <c r="C15" s="43">
        <v>3408499</v>
      </c>
      <c r="D15" s="43">
        <v>1044</v>
      </c>
      <c r="E15" s="43">
        <v>949148</v>
      </c>
      <c r="F15" s="43">
        <v>33</v>
      </c>
      <c r="G15" s="43">
        <v>452878</v>
      </c>
      <c r="H15" s="43">
        <f t="shared" si="0"/>
        <v>8249</v>
      </c>
      <c r="I15" s="43">
        <f t="shared" si="1"/>
        <v>4810525</v>
      </c>
      <c r="J15" s="44" t="s">
        <v>58</v>
      </c>
      <c r="K15" s="44" t="s">
        <v>54</v>
      </c>
      <c r="L15" s="75" t="s">
        <v>42</v>
      </c>
      <c r="M15" s="35"/>
      <c r="N15" s="45">
        <f t="shared" si="2"/>
        <v>45383</v>
      </c>
      <c r="O15" s="46">
        <v>0.18212999999999999</v>
      </c>
      <c r="P15" s="47">
        <v>0.14809</v>
      </c>
      <c r="Q15" s="48">
        <f t="shared" si="3"/>
        <v>116025.30595999995</v>
      </c>
      <c r="R15" s="49">
        <v>0.17262</v>
      </c>
      <c r="S15" s="47">
        <v>0.14809</v>
      </c>
      <c r="T15" s="50">
        <f t="shared" si="4"/>
        <v>23282.600439999995</v>
      </c>
      <c r="U15" s="46">
        <v>0.13930999999999999</v>
      </c>
      <c r="V15" s="47">
        <v>0.14809</v>
      </c>
      <c r="W15" s="50">
        <f t="shared" si="5"/>
        <v>-3976.2688400000047</v>
      </c>
      <c r="X15" s="51">
        <f t="shared" si="6"/>
        <v>135331.63755999994</v>
      </c>
      <c r="Y15" s="51">
        <f t="shared" si="7"/>
        <v>475.25083658672617</v>
      </c>
    </row>
    <row r="16" spans="1:25" s="41" customFormat="1" x14ac:dyDescent="0.25">
      <c r="A16" s="74">
        <v>45352</v>
      </c>
      <c r="B16" s="42">
        <v>7234</v>
      </c>
      <c r="C16" s="43">
        <v>3418917</v>
      </c>
      <c r="D16" s="43">
        <v>1052</v>
      </c>
      <c r="E16" s="43">
        <v>976797</v>
      </c>
      <c r="F16" s="43">
        <v>33</v>
      </c>
      <c r="G16" s="43">
        <v>430507</v>
      </c>
      <c r="H16" s="43">
        <f t="shared" si="0"/>
        <v>8319</v>
      </c>
      <c r="I16" s="43">
        <f t="shared" si="1"/>
        <v>4826221</v>
      </c>
      <c r="J16" s="44" t="s">
        <v>58</v>
      </c>
      <c r="K16" s="44" t="s">
        <v>54</v>
      </c>
      <c r="L16" s="75" t="s">
        <v>42</v>
      </c>
      <c r="M16" s="35"/>
      <c r="N16" s="45">
        <f t="shared" si="2"/>
        <v>45352</v>
      </c>
      <c r="O16" s="46">
        <v>0.18212999999999999</v>
      </c>
      <c r="P16" s="47">
        <v>0.14809</v>
      </c>
      <c r="Q16" s="48">
        <f t="shared" si="3"/>
        <v>116379.93467999996</v>
      </c>
      <c r="R16" s="49">
        <v>0.17262</v>
      </c>
      <c r="S16" s="47">
        <v>0.14809</v>
      </c>
      <c r="T16" s="50">
        <f t="shared" si="4"/>
        <v>23960.830409999995</v>
      </c>
      <c r="U16" s="46">
        <v>0.13930999999999999</v>
      </c>
      <c r="V16" s="47">
        <v>0.14809</v>
      </c>
      <c r="W16" s="50">
        <f t="shared" si="5"/>
        <v>-3779.8514600000044</v>
      </c>
      <c r="X16" s="51">
        <f t="shared" si="6"/>
        <v>136560.91362999997</v>
      </c>
      <c r="Y16" s="51">
        <f t="shared" si="7"/>
        <v>472.61777716339509</v>
      </c>
    </row>
    <row r="17" spans="1:25" s="41" customFormat="1" x14ac:dyDescent="0.25">
      <c r="A17" s="74">
        <v>45323</v>
      </c>
      <c r="B17" s="42">
        <v>6433</v>
      </c>
      <c r="C17" s="43">
        <v>3442984</v>
      </c>
      <c r="D17" s="43">
        <v>980</v>
      </c>
      <c r="E17" s="43">
        <v>998983</v>
      </c>
      <c r="F17" s="43">
        <v>31</v>
      </c>
      <c r="G17" s="43">
        <v>460880</v>
      </c>
      <c r="H17" s="43">
        <f t="shared" si="0"/>
        <v>7444</v>
      </c>
      <c r="I17" s="43">
        <f t="shared" si="1"/>
        <v>4902847</v>
      </c>
      <c r="J17" s="44" t="s">
        <v>58</v>
      </c>
      <c r="K17" s="44" t="s">
        <v>54</v>
      </c>
      <c r="L17" s="75" t="s">
        <v>42</v>
      </c>
      <c r="M17" s="35"/>
      <c r="N17" s="45">
        <f t="shared" si="2"/>
        <v>45323</v>
      </c>
      <c r="O17" s="46">
        <v>0.18212999999999999</v>
      </c>
      <c r="P17" s="47">
        <v>0.14809</v>
      </c>
      <c r="Q17" s="48">
        <f t="shared" si="3"/>
        <v>117199.17535999995</v>
      </c>
      <c r="R17" s="49">
        <v>0.17262</v>
      </c>
      <c r="S17" s="47">
        <v>0.14809</v>
      </c>
      <c r="T17" s="50">
        <f t="shared" si="4"/>
        <v>24505.052989999996</v>
      </c>
      <c r="U17" s="46">
        <v>0.13930999999999999</v>
      </c>
      <c r="V17" s="47">
        <v>0.14809</v>
      </c>
      <c r="W17" s="50">
        <f t="shared" si="5"/>
        <v>-4046.5264000000047</v>
      </c>
      <c r="X17" s="51">
        <f t="shared" si="6"/>
        <v>137657.70194999993</v>
      </c>
      <c r="Y17" s="51">
        <f t="shared" si="7"/>
        <v>535.20659101507852</v>
      </c>
    </row>
    <row r="18" spans="1:25" s="41" customFormat="1" x14ac:dyDescent="0.25">
      <c r="A18" s="74">
        <v>45292</v>
      </c>
      <c r="B18" s="42">
        <v>6460</v>
      </c>
      <c r="C18" s="43">
        <v>4320115</v>
      </c>
      <c r="D18" s="43">
        <v>993</v>
      </c>
      <c r="E18" s="43">
        <v>1071728</v>
      </c>
      <c r="F18" s="43">
        <v>31</v>
      </c>
      <c r="G18" s="43">
        <v>465957</v>
      </c>
      <c r="H18" s="43">
        <f t="shared" si="0"/>
        <v>7484</v>
      </c>
      <c r="I18" s="43">
        <f t="shared" si="1"/>
        <v>5857800</v>
      </c>
      <c r="J18" s="44" t="s">
        <v>58</v>
      </c>
      <c r="K18" s="44" t="s">
        <v>54</v>
      </c>
      <c r="L18" s="75" t="s">
        <v>42</v>
      </c>
      <c r="M18" s="35"/>
      <c r="N18" s="45">
        <f t="shared" si="2"/>
        <v>45292</v>
      </c>
      <c r="O18" s="46">
        <v>0.18212999999999999</v>
      </c>
      <c r="P18" s="47">
        <v>0.14809</v>
      </c>
      <c r="Q18" s="48">
        <f t="shared" si="3"/>
        <v>147056.71459999995</v>
      </c>
      <c r="R18" s="49">
        <v>0.17262</v>
      </c>
      <c r="S18" s="47">
        <v>0.14809</v>
      </c>
      <c r="T18" s="50">
        <f t="shared" si="4"/>
        <v>26289.487839999994</v>
      </c>
      <c r="U18" s="46">
        <v>0.2145</v>
      </c>
      <c r="V18" s="47">
        <v>0.14809</v>
      </c>
      <c r="W18" s="50">
        <f t="shared" si="5"/>
        <v>30944.204369999999</v>
      </c>
      <c r="X18" s="51">
        <f t="shared" si="6"/>
        <v>204290.40680999996</v>
      </c>
      <c r="Y18" s="51">
        <f t="shared" si="7"/>
        <v>668.74845201238395</v>
      </c>
    </row>
    <row r="19" spans="1:25" s="41" customFormat="1" x14ac:dyDescent="0.25">
      <c r="A19" s="74">
        <v>45261</v>
      </c>
      <c r="B19" s="42">
        <v>6482</v>
      </c>
      <c r="C19" s="43">
        <v>3691289</v>
      </c>
      <c r="D19" s="43">
        <v>1006</v>
      </c>
      <c r="E19" s="43">
        <v>968722</v>
      </c>
      <c r="F19" s="43">
        <v>31</v>
      </c>
      <c r="G19" s="43">
        <v>417343</v>
      </c>
      <c r="H19" s="43">
        <f t="shared" ref="H19" si="8">F19+D19+B19</f>
        <v>7519</v>
      </c>
      <c r="I19" s="43">
        <f t="shared" ref="I19" si="9">G19+E19+C19</f>
        <v>5077354</v>
      </c>
      <c r="J19" s="44" t="s">
        <v>58</v>
      </c>
      <c r="K19" s="44" t="s">
        <v>54</v>
      </c>
      <c r="L19" s="75" t="s">
        <v>42</v>
      </c>
      <c r="M19" s="35"/>
      <c r="N19" s="45">
        <f t="shared" ref="N19" si="10">A19</f>
        <v>45261</v>
      </c>
      <c r="O19" s="46">
        <v>0.18212999999999999</v>
      </c>
      <c r="P19" s="47">
        <v>0.14809</v>
      </c>
      <c r="Q19" s="48">
        <f t="shared" ref="Q19" si="11">(O19-P19)*C19</f>
        <v>125651.47755999996</v>
      </c>
      <c r="R19" s="49">
        <v>0.17262</v>
      </c>
      <c r="S19" s="47">
        <v>0.14809</v>
      </c>
      <c r="T19" s="50">
        <f t="shared" ref="T19" si="12">(R19-S19)*E19</f>
        <v>23762.750659999998</v>
      </c>
      <c r="U19" s="46">
        <v>0.2145</v>
      </c>
      <c r="V19" s="47">
        <v>0.14809</v>
      </c>
      <c r="W19" s="50">
        <f t="shared" ref="W19" si="13">(U19-V19)*G19</f>
        <v>27715.748629999998</v>
      </c>
      <c r="X19" s="51">
        <f t="shared" ref="X19" si="14">W19+T19+Q19</f>
        <v>177129.97684999995</v>
      </c>
      <c r="Y19" s="51">
        <f t="shared" ref="Y19" si="15">IFERROR(C19/B19,0)</f>
        <v>569.46760259179268</v>
      </c>
    </row>
    <row r="20" spans="1:25" s="41" customFormat="1" x14ac:dyDescent="0.25">
      <c r="A20" s="74">
        <v>45231</v>
      </c>
      <c r="B20" s="42">
        <v>6546</v>
      </c>
      <c r="C20" s="43">
        <v>3464956</v>
      </c>
      <c r="D20" s="43">
        <v>1014</v>
      </c>
      <c r="E20" s="43">
        <v>989661</v>
      </c>
      <c r="F20" s="43">
        <v>31</v>
      </c>
      <c r="G20" s="43">
        <v>436980</v>
      </c>
      <c r="H20" s="43">
        <f t="shared" ref="H20:H30" si="16">F20+D20+B20</f>
        <v>7591</v>
      </c>
      <c r="I20" s="43">
        <f t="shared" ref="I20:I30" si="17">G20+E20+C20</f>
        <v>4891597</v>
      </c>
      <c r="J20" s="44" t="s">
        <v>58</v>
      </c>
      <c r="K20" s="44" t="s">
        <v>54</v>
      </c>
      <c r="L20" s="75" t="s">
        <v>42</v>
      </c>
      <c r="M20" s="35"/>
      <c r="N20" s="45">
        <f t="shared" ref="N20:N30" si="18">A20</f>
        <v>45231</v>
      </c>
      <c r="O20" s="46">
        <v>0.18212999999999999</v>
      </c>
      <c r="P20" s="47">
        <v>0.14809</v>
      </c>
      <c r="Q20" s="48">
        <f t="shared" ref="Q20:Q30" si="19">(O20-P20)*C20</f>
        <v>117947.10223999995</v>
      </c>
      <c r="R20" s="49">
        <v>0.17262</v>
      </c>
      <c r="S20" s="47">
        <v>0.14809</v>
      </c>
      <c r="T20" s="50">
        <f t="shared" ref="T20:T30" si="20">(R20-S20)*E20</f>
        <v>24276.384329999997</v>
      </c>
      <c r="U20" s="46">
        <v>0.2145</v>
      </c>
      <c r="V20" s="47">
        <v>0.14809</v>
      </c>
      <c r="W20" s="50">
        <f t="shared" ref="W20:W30" si="21">(U20-V20)*G20</f>
        <v>29019.841799999998</v>
      </c>
      <c r="X20" s="51">
        <f t="shared" ref="X20:X30" si="22">W20+T20+Q20</f>
        <v>171243.32836999994</v>
      </c>
      <c r="Y20" s="51">
        <f t="shared" ref="Y20:Y30" si="23">IFERROR(C20/B20,0)</f>
        <v>529.32416743049191</v>
      </c>
    </row>
    <row r="21" spans="1:25" s="41" customFormat="1" x14ac:dyDescent="0.25">
      <c r="A21" s="74">
        <v>45200</v>
      </c>
      <c r="B21" s="42">
        <v>6414</v>
      </c>
      <c r="C21" s="43">
        <v>3014011</v>
      </c>
      <c r="D21" s="43">
        <v>946</v>
      </c>
      <c r="E21" s="43">
        <v>851239</v>
      </c>
      <c r="F21" s="43">
        <v>43</v>
      </c>
      <c r="G21" s="43">
        <v>499699</v>
      </c>
      <c r="H21" s="43">
        <f t="shared" si="16"/>
        <v>7403</v>
      </c>
      <c r="I21" s="43">
        <f t="shared" si="17"/>
        <v>4364949</v>
      </c>
      <c r="J21" s="44" t="s">
        <v>19</v>
      </c>
      <c r="K21" s="44" t="s">
        <v>61</v>
      </c>
      <c r="L21" s="75" t="s">
        <v>42</v>
      </c>
      <c r="M21" s="35"/>
      <c r="N21" s="45">
        <f t="shared" si="18"/>
        <v>45200</v>
      </c>
      <c r="O21" s="46">
        <v>0.14115</v>
      </c>
      <c r="P21" s="47">
        <v>0.13320000000000001</v>
      </c>
      <c r="Q21" s="48">
        <f t="shared" si="19"/>
        <v>23961.387449999955</v>
      </c>
      <c r="R21" s="49">
        <v>0.13392999999999999</v>
      </c>
      <c r="S21" s="47">
        <v>0.13320000000000001</v>
      </c>
      <c r="T21" s="50">
        <f t="shared" si="20"/>
        <v>621.40446999998358</v>
      </c>
      <c r="U21" s="46">
        <v>0.10568</v>
      </c>
      <c r="V21" s="47">
        <v>0.13320000000000001</v>
      </c>
      <c r="W21" s="50">
        <f t="shared" si="21"/>
        <v>-13751.716480000008</v>
      </c>
      <c r="X21" s="51">
        <f t="shared" si="22"/>
        <v>10831.07543999993</v>
      </c>
      <c r="Y21" s="51">
        <f t="shared" si="23"/>
        <v>469.91128780792019</v>
      </c>
    </row>
    <row r="22" spans="1:25" s="41" customFormat="1" x14ac:dyDescent="0.25">
      <c r="A22" s="74">
        <v>45170</v>
      </c>
      <c r="B22" s="42">
        <v>6489</v>
      </c>
      <c r="C22" s="43">
        <v>3722063</v>
      </c>
      <c r="D22" s="43">
        <v>958</v>
      </c>
      <c r="E22" s="43">
        <v>971184</v>
      </c>
      <c r="F22" s="43">
        <v>42</v>
      </c>
      <c r="G22" s="43">
        <v>578163</v>
      </c>
      <c r="H22" s="43">
        <f t="shared" si="16"/>
        <v>7489</v>
      </c>
      <c r="I22" s="43">
        <f t="shared" si="17"/>
        <v>5271410</v>
      </c>
      <c r="J22" s="44" t="s">
        <v>19</v>
      </c>
      <c r="K22" s="44" t="s">
        <v>61</v>
      </c>
      <c r="L22" s="75" t="s">
        <v>42</v>
      </c>
      <c r="M22" s="35"/>
      <c r="N22" s="45">
        <f t="shared" si="18"/>
        <v>45170</v>
      </c>
      <c r="O22" s="46">
        <v>0.14115</v>
      </c>
      <c r="P22" s="47">
        <v>0.13320000000000001</v>
      </c>
      <c r="Q22" s="48">
        <f t="shared" si="19"/>
        <v>29590.400849999944</v>
      </c>
      <c r="R22" s="49">
        <v>0.13392999999999999</v>
      </c>
      <c r="S22" s="47">
        <v>0.13320000000000001</v>
      </c>
      <c r="T22" s="50">
        <f t="shared" si="20"/>
        <v>708.96431999998117</v>
      </c>
      <c r="U22" s="46">
        <v>0.10568</v>
      </c>
      <c r="V22" s="47">
        <v>0.13320000000000001</v>
      </c>
      <c r="W22" s="50">
        <f t="shared" si="21"/>
        <v>-15911.04576000001</v>
      </c>
      <c r="X22" s="51">
        <f t="shared" si="22"/>
        <v>14388.319409999915</v>
      </c>
      <c r="Y22" s="51">
        <f t="shared" si="23"/>
        <v>573.59577746956393</v>
      </c>
    </row>
    <row r="23" spans="1:25" s="41" customFormat="1" x14ac:dyDescent="0.25">
      <c r="A23" s="74">
        <v>45139</v>
      </c>
      <c r="B23" s="42">
        <v>6503</v>
      </c>
      <c r="C23" s="43">
        <v>4199525</v>
      </c>
      <c r="D23" s="43">
        <v>952</v>
      </c>
      <c r="E23" s="43">
        <v>1148000</v>
      </c>
      <c r="F23" s="43">
        <v>41</v>
      </c>
      <c r="G23" s="43">
        <v>688869</v>
      </c>
      <c r="H23" s="43">
        <f t="shared" si="16"/>
        <v>7496</v>
      </c>
      <c r="I23" s="43">
        <f t="shared" si="17"/>
        <v>6036394</v>
      </c>
      <c r="J23" s="44" t="s">
        <v>19</v>
      </c>
      <c r="K23" s="44" t="s">
        <v>61</v>
      </c>
      <c r="L23" s="75" t="s">
        <v>42</v>
      </c>
      <c r="M23" s="35"/>
      <c r="N23" s="45">
        <f t="shared" si="18"/>
        <v>45139</v>
      </c>
      <c r="O23" s="46">
        <v>0.14115</v>
      </c>
      <c r="P23" s="47">
        <v>0.13320000000000001</v>
      </c>
      <c r="Q23" s="48">
        <f t="shared" si="19"/>
        <v>33386.223749999939</v>
      </c>
      <c r="R23" s="49">
        <v>0.13392999999999999</v>
      </c>
      <c r="S23" s="47">
        <v>0.13320000000000001</v>
      </c>
      <c r="T23" s="50">
        <f t="shared" si="20"/>
        <v>838.03999999997779</v>
      </c>
      <c r="U23" s="46">
        <v>0.10568</v>
      </c>
      <c r="V23" s="47">
        <v>0.13320000000000001</v>
      </c>
      <c r="W23" s="50">
        <f t="shared" si="21"/>
        <v>-18957.674880000013</v>
      </c>
      <c r="X23" s="51">
        <f t="shared" si="22"/>
        <v>15266.588869999905</v>
      </c>
      <c r="Y23" s="51">
        <f t="shared" si="23"/>
        <v>645.7827156696909</v>
      </c>
    </row>
    <row r="24" spans="1:25" s="41" customFormat="1" x14ac:dyDescent="0.25">
      <c r="A24" s="74">
        <v>45108</v>
      </c>
      <c r="B24" s="42">
        <v>6614</v>
      </c>
      <c r="C24" s="43">
        <v>5655070</v>
      </c>
      <c r="D24" s="43">
        <v>969</v>
      </c>
      <c r="E24" s="43">
        <v>1239089</v>
      </c>
      <c r="F24" s="43">
        <v>42</v>
      </c>
      <c r="G24" s="43">
        <v>619206</v>
      </c>
      <c r="H24" s="43">
        <f t="shared" si="16"/>
        <v>7625</v>
      </c>
      <c r="I24" s="43">
        <f t="shared" si="17"/>
        <v>7513365</v>
      </c>
      <c r="J24" s="44" t="s">
        <v>19</v>
      </c>
      <c r="K24" s="44" t="s">
        <v>61</v>
      </c>
      <c r="L24" s="75" t="s">
        <v>42</v>
      </c>
      <c r="M24" s="35"/>
      <c r="N24" s="45">
        <f t="shared" si="18"/>
        <v>45108</v>
      </c>
      <c r="O24" s="46">
        <v>0.14115</v>
      </c>
      <c r="P24" s="47">
        <v>0.13320000000000001</v>
      </c>
      <c r="Q24" s="48">
        <f t="shared" si="19"/>
        <v>44957.806499999911</v>
      </c>
      <c r="R24" s="49">
        <v>0.13392999999999999</v>
      </c>
      <c r="S24" s="47">
        <v>0.13320000000000001</v>
      </c>
      <c r="T24" s="50">
        <f t="shared" si="20"/>
        <v>904.53496999997606</v>
      </c>
      <c r="U24" s="46">
        <v>0.13338</v>
      </c>
      <c r="V24" s="47">
        <v>0.13320000000000001</v>
      </c>
      <c r="W24" s="50">
        <f t="shared" si="21"/>
        <v>111.45707999999117</v>
      </c>
      <c r="X24" s="51">
        <f t="shared" si="22"/>
        <v>45973.798549999876</v>
      </c>
      <c r="Y24" s="51">
        <f t="shared" si="23"/>
        <v>855.01511944360448</v>
      </c>
    </row>
    <row r="25" spans="1:25" s="41" customFormat="1" x14ac:dyDescent="0.25">
      <c r="A25" s="74">
        <v>45078</v>
      </c>
      <c r="B25" s="42">
        <v>6621</v>
      </c>
      <c r="C25" s="43">
        <v>3371755</v>
      </c>
      <c r="D25" s="43">
        <v>974</v>
      </c>
      <c r="E25" s="43">
        <v>988676</v>
      </c>
      <c r="F25" s="43">
        <v>45</v>
      </c>
      <c r="G25" s="43">
        <v>542816</v>
      </c>
      <c r="H25" s="43">
        <f t="shared" si="16"/>
        <v>7640</v>
      </c>
      <c r="I25" s="43">
        <f t="shared" si="17"/>
        <v>4903247</v>
      </c>
      <c r="J25" s="44" t="s">
        <v>19</v>
      </c>
      <c r="K25" s="101" t="s">
        <v>61</v>
      </c>
      <c r="L25" s="75" t="s">
        <v>42</v>
      </c>
      <c r="M25" s="35"/>
      <c r="N25" s="45">
        <f t="shared" si="18"/>
        <v>45078</v>
      </c>
      <c r="O25" s="46">
        <v>0.14115</v>
      </c>
      <c r="P25" s="47">
        <v>0.13320000000000001</v>
      </c>
      <c r="Q25" s="48">
        <f t="shared" si="19"/>
        <v>26805.452249999948</v>
      </c>
      <c r="R25" s="49">
        <v>0.13392999999999999</v>
      </c>
      <c r="S25" s="47">
        <v>0.13320000000000001</v>
      </c>
      <c r="T25" s="50">
        <f t="shared" si="20"/>
        <v>721.73347999998089</v>
      </c>
      <c r="U25" s="46">
        <v>0.13338</v>
      </c>
      <c r="V25" s="47">
        <v>0.13320000000000001</v>
      </c>
      <c r="W25" s="50">
        <f t="shared" si="21"/>
        <v>97.706879999992253</v>
      </c>
      <c r="X25" s="51">
        <f t="shared" si="22"/>
        <v>27624.892609999919</v>
      </c>
      <c r="Y25" s="51">
        <f t="shared" si="23"/>
        <v>509.25162362180941</v>
      </c>
    </row>
    <row r="26" spans="1:25" s="41" customFormat="1" x14ac:dyDescent="0.25">
      <c r="A26" s="74">
        <v>45047</v>
      </c>
      <c r="B26" s="42">
        <v>6577</v>
      </c>
      <c r="C26" s="43">
        <v>2851177</v>
      </c>
      <c r="D26" s="43">
        <v>993</v>
      </c>
      <c r="E26" s="43">
        <v>917367</v>
      </c>
      <c r="F26" s="43">
        <v>46</v>
      </c>
      <c r="G26" s="43">
        <v>490413</v>
      </c>
      <c r="H26" s="43">
        <f t="shared" si="16"/>
        <v>7616</v>
      </c>
      <c r="I26" s="43">
        <f t="shared" si="17"/>
        <v>4258957</v>
      </c>
      <c r="J26" s="88" t="s">
        <v>19</v>
      </c>
      <c r="K26" s="102" t="s">
        <v>60</v>
      </c>
      <c r="L26" s="89" t="s">
        <v>42</v>
      </c>
      <c r="M26" s="35"/>
      <c r="N26" s="45">
        <f t="shared" si="18"/>
        <v>45047</v>
      </c>
      <c r="O26" s="46">
        <v>0.14115</v>
      </c>
      <c r="P26" s="47">
        <v>0.13320000000000001</v>
      </c>
      <c r="Q26" s="48">
        <f t="shared" si="19"/>
        <v>22666.857149999956</v>
      </c>
      <c r="R26" s="49">
        <v>0.13392999999999999</v>
      </c>
      <c r="S26" s="47">
        <v>0.13320000000000001</v>
      </c>
      <c r="T26" s="50">
        <f t="shared" si="20"/>
        <v>669.67790999998226</v>
      </c>
      <c r="U26" s="46">
        <v>0.13338</v>
      </c>
      <c r="V26" s="47">
        <v>0.13320000000000001</v>
      </c>
      <c r="W26" s="50">
        <f t="shared" si="21"/>
        <v>88.274339999993003</v>
      </c>
      <c r="X26" s="51">
        <f t="shared" si="22"/>
        <v>23424.809399999933</v>
      </c>
      <c r="Y26" s="51">
        <f t="shared" si="23"/>
        <v>433.50722213775276</v>
      </c>
    </row>
    <row r="27" spans="1:25" s="41" customFormat="1" x14ac:dyDescent="0.25">
      <c r="A27" s="74">
        <v>45017</v>
      </c>
      <c r="B27" s="42">
        <v>6686</v>
      </c>
      <c r="C27" s="43">
        <v>3062196</v>
      </c>
      <c r="D27" s="43">
        <v>992</v>
      </c>
      <c r="E27" s="43">
        <v>882430</v>
      </c>
      <c r="F27" s="43">
        <v>47</v>
      </c>
      <c r="G27" s="43">
        <v>536992</v>
      </c>
      <c r="H27" s="43">
        <f t="shared" si="16"/>
        <v>7725</v>
      </c>
      <c r="I27" s="43">
        <f t="shared" si="17"/>
        <v>4481618</v>
      </c>
      <c r="J27" s="88" t="s">
        <v>19</v>
      </c>
      <c r="K27" s="102" t="s">
        <v>60</v>
      </c>
      <c r="L27" s="89" t="s">
        <v>42</v>
      </c>
      <c r="M27" s="35"/>
      <c r="N27" s="45">
        <f t="shared" si="18"/>
        <v>45017</v>
      </c>
      <c r="O27" s="46">
        <v>0.33890999999999999</v>
      </c>
      <c r="P27" s="47">
        <v>0.21759999999999999</v>
      </c>
      <c r="Q27" s="48">
        <f t="shared" si="19"/>
        <v>371474.99676000001</v>
      </c>
      <c r="R27" s="49">
        <v>0.32286999999999999</v>
      </c>
      <c r="S27" s="47">
        <v>0.21759999999999999</v>
      </c>
      <c r="T27" s="50">
        <f t="shared" si="20"/>
        <v>92893.406100000007</v>
      </c>
      <c r="U27" s="46">
        <v>0.22967000000000001</v>
      </c>
      <c r="V27" s="47">
        <v>0.21759999999999999</v>
      </c>
      <c r="W27" s="50">
        <f t="shared" si="21"/>
        <v>6481.4934400000138</v>
      </c>
      <c r="X27" s="51">
        <f t="shared" si="22"/>
        <v>470849.89630000002</v>
      </c>
      <c r="Y27" s="51">
        <f t="shared" si="23"/>
        <v>458.00119653006283</v>
      </c>
    </row>
    <row r="28" spans="1:25" s="41" customFormat="1" x14ac:dyDescent="0.25">
      <c r="A28" s="74">
        <v>44986</v>
      </c>
      <c r="B28" s="42">
        <v>6791</v>
      </c>
      <c r="C28" s="43">
        <v>3422056</v>
      </c>
      <c r="D28" s="43">
        <v>1002</v>
      </c>
      <c r="E28" s="43">
        <v>1006525</v>
      </c>
      <c r="F28" s="43">
        <v>47</v>
      </c>
      <c r="G28" s="43">
        <v>571631</v>
      </c>
      <c r="H28" s="43">
        <f t="shared" si="16"/>
        <v>7840</v>
      </c>
      <c r="I28" s="43">
        <f t="shared" si="17"/>
        <v>5000212</v>
      </c>
      <c r="J28" s="88" t="s">
        <v>19</v>
      </c>
      <c r="K28" s="102" t="s">
        <v>60</v>
      </c>
      <c r="L28" s="89" t="s">
        <v>42</v>
      </c>
      <c r="M28" s="35"/>
      <c r="N28" s="45">
        <f t="shared" si="18"/>
        <v>44986</v>
      </c>
      <c r="O28" s="46">
        <v>0.33890999999999999</v>
      </c>
      <c r="P28" s="47">
        <v>0.21759999999999999</v>
      </c>
      <c r="Q28" s="48">
        <f t="shared" si="19"/>
        <v>415129.61336000002</v>
      </c>
      <c r="R28" s="49">
        <v>0.32286999999999999</v>
      </c>
      <c r="S28" s="47">
        <v>0.21759999999999999</v>
      </c>
      <c r="T28" s="50">
        <f t="shared" si="20"/>
        <v>105956.88675000001</v>
      </c>
      <c r="U28" s="46">
        <v>0.22967000000000001</v>
      </c>
      <c r="V28" s="47">
        <v>0.21759999999999999</v>
      </c>
      <c r="W28" s="50">
        <f t="shared" si="21"/>
        <v>6899.5861700000141</v>
      </c>
      <c r="X28" s="51">
        <f t="shared" si="22"/>
        <v>527986.08628000005</v>
      </c>
      <c r="Y28" s="51">
        <f t="shared" si="23"/>
        <v>503.91046973936091</v>
      </c>
    </row>
    <row r="29" spans="1:25" s="41" customFormat="1" x14ac:dyDescent="0.25">
      <c r="A29" s="74">
        <v>44958</v>
      </c>
      <c r="B29" s="42">
        <v>6908</v>
      </c>
      <c r="C29" s="43">
        <v>3765096</v>
      </c>
      <c r="D29" s="43">
        <v>1005</v>
      </c>
      <c r="E29" s="43">
        <v>1065419</v>
      </c>
      <c r="F29" s="43">
        <v>48</v>
      </c>
      <c r="G29" s="43">
        <v>563485</v>
      </c>
      <c r="H29" s="43">
        <f t="shared" si="16"/>
        <v>7961</v>
      </c>
      <c r="I29" s="43">
        <f t="shared" si="17"/>
        <v>5394000</v>
      </c>
      <c r="J29" s="88" t="s">
        <v>19</v>
      </c>
      <c r="K29" s="102" t="s">
        <v>60</v>
      </c>
      <c r="L29" s="89" t="s">
        <v>42</v>
      </c>
      <c r="M29" s="35"/>
      <c r="N29" s="45">
        <f t="shared" si="18"/>
        <v>44958</v>
      </c>
      <c r="O29" s="46">
        <v>0.33890999999999999</v>
      </c>
      <c r="P29" s="47">
        <v>0.21759999999999999</v>
      </c>
      <c r="Q29" s="48">
        <f t="shared" si="19"/>
        <v>456743.79576000001</v>
      </c>
      <c r="R29" s="49">
        <v>0.32286999999999999</v>
      </c>
      <c r="S29" s="47">
        <v>0.21759999999999999</v>
      </c>
      <c r="T29" s="50">
        <f t="shared" si="20"/>
        <v>112156.65813</v>
      </c>
      <c r="U29" s="46">
        <v>0.22967000000000001</v>
      </c>
      <c r="V29" s="47">
        <v>0.21759999999999999</v>
      </c>
      <c r="W29" s="50">
        <f t="shared" si="21"/>
        <v>6801.2639500000141</v>
      </c>
      <c r="X29" s="51">
        <f t="shared" si="22"/>
        <v>575701.71784000006</v>
      </c>
      <c r="Y29" s="51">
        <f t="shared" si="23"/>
        <v>545.03416328894036</v>
      </c>
    </row>
    <row r="30" spans="1:25" s="41" customFormat="1" x14ac:dyDescent="0.25">
      <c r="A30" s="76">
        <v>44927</v>
      </c>
      <c r="B30" s="77">
        <v>7020</v>
      </c>
      <c r="C30" s="78">
        <v>4192112</v>
      </c>
      <c r="D30" s="78">
        <v>1039</v>
      </c>
      <c r="E30" s="78">
        <v>1108828</v>
      </c>
      <c r="F30" s="78">
        <v>49</v>
      </c>
      <c r="G30" s="78">
        <v>568780</v>
      </c>
      <c r="H30" s="78">
        <f t="shared" si="16"/>
        <v>8108</v>
      </c>
      <c r="I30" s="78">
        <f t="shared" si="17"/>
        <v>5869720</v>
      </c>
      <c r="J30" s="79" t="s">
        <v>19</v>
      </c>
      <c r="K30" s="79" t="s">
        <v>60</v>
      </c>
      <c r="L30" s="80" t="s">
        <v>42</v>
      </c>
      <c r="M30" s="35"/>
      <c r="N30" s="81">
        <f t="shared" si="18"/>
        <v>44927</v>
      </c>
      <c r="O30" s="82">
        <v>0.33890999999999999</v>
      </c>
      <c r="P30" s="83">
        <v>0.21759999999999999</v>
      </c>
      <c r="Q30" s="84">
        <f t="shared" si="19"/>
        <v>508545.10671999998</v>
      </c>
      <c r="R30" s="85">
        <v>0.32286999999999999</v>
      </c>
      <c r="S30" s="83">
        <v>0.21759999999999999</v>
      </c>
      <c r="T30" s="86">
        <f t="shared" si="20"/>
        <v>116726.32356</v>
      </c>
      <c r="U30" s="82">
        <v>0.28736</v>
      </c>
      <c r="V30" s="83">
        <v>0.21759999999999999</v>
      </c>
      <c r="W30" s="86">
        <f t="shared" si="21"/>
        <v>39678.092800000006</v>
      </c>
      <c r="X30" s="87">
        <f t="shared" si="22"/>
        <v>664949.52307999996</v>
      </c>
      <c r="Y30" s="87">
        <f t="shared" si="23"/>
        <v>597.16695156695152</v>
      </c>
    </row>
    <row r="31" spans="1:25" s="41" customFormat="1" x14ac:dyDescent="0.25">
      <c r="A31" s="52"/>
      <c r="B31" s="53"/>
      <c r="C31" s="53"/>
      <c r="D31" s="53"/>
      <c r="E31" s="53"/>
      <c r="F31" s="53"/>
      <c r="G31" s="53"/>
      <c r="H31" s="53"/>
      <c r="I31" s="53"/>
      <c r="J31" s="54"/>
      <c r="K31" s="54"/>
      <c r="L31" s="54"/>
      <c r="M31" s="35"/>
      <c r="N31" s="52"/>
      <c r="O31" s="55"/>
      <c r="P31" s="56"/>
      <c r="Q31" s="57"/>
      <c r="R31" s="55"/>
      <c r="S31" s="58"/>
      <c r="T31" s="57"/>
      <c r="U31" s="55"/>
      <c r="V31" s="56"/>
      <c r="W31" s="57"/>
      <c r="X31" s="57"/>
      <c r="Y31" s="57"/>
    </row>
    <row r="32" spans="1:25" s="41" customFormat="1" x14ac:dyDescent="0.25">
      <c r="A32" s="59" t="s">
        <v>41</v>
      </c>
      <c r="B32" s="60">
        <f t="shared" ref="B32:F32" si="24">IFERROR(AVERAGE(B7:B30),0)</f>
        <v>6780.9523809523807</v>
      </c>
      <c r="C32" s="60">
        <f>IFERROR(AVERAGE(C7:C30),0)</f>
        <v>3839300.5714285714</v>
      </c>
      <c r="D32" s="60">
        <f>IFERROR(AVERAGE(D7:D30),0)</f>
        <v>1005.2857142857143</v>
      </c>
      <c r="E32" s="60">
        <f t="shared" si="24"/>
        <v>1035607.5714285715</v>
      </c>
      <c r="F32" s="60">
        <f t="shared" si="24"/>
        <v>38.047619047619051</v>
      </c>
      <c r="G32" s="60">
        <f>IFERROR(AVERAGE(G7:G30),0)</f>
        <v>517300.57142857142</v>
      </c>
      <c r="H32" s="60">
        <f>B32+D32+F32</f>
        <v>7824.2857142857147</v>
      </c>
      <c r="I32" s="60">
        <f>C32+E32+G32</f>
        <v>5392208.7142857146</v>
      </c>
      <c r="J32" s="61"/>
      <c r="K32" s="61"/>
      <c r="L32" s="61"/>
      <c r="M32" s="35"/>
      <c r="N32" s="62" t="s">
        <v>7</v>
      </c>
      <c r="O32" s="63"/>
      <c r="P32" s="64"/>
      <c r="Q32" s="65">
        <f>SUM(Q7:Q31)</f>
        <v>3242452.394809999</v>
      </c>
      <c r="R32" s="66"/>
      <c r="S32" s="61"/>
      <c r="T32" s="65">
        <f>SUM(T7:T31)</f>
        <v>666223.52685999987</v>
      </c>
      <c r="U32" s="67"/>
      <c r="V32" s="61"/>
      <c r="W32" s="65">
        <f>SUM(W7:W31)</f>
        <v>-9885.4453700000013</v>
      </c>
      <c r="X32" s="65">
        <f>SUM(X7:X31)</f>
        <v>3898790.4762999993</v>
      </c>
      <c r="Y32" s="68">
        <f>IFERROR(C32/B32,0)</f>
        <v>566.18898876404501</v>
      </c>
    </row>
  </sheetData>
  <mergeCells count="10">
    <mergeCell ref="O5:Q5"/>
    <mergeCell ref="R5:T5"/>
    <mergeCell ref="U5:W5"/>
    <mergeCell ref="Y5:Y6"/>
    <mergeCell ref="A1:L1"/>
    <mergeCell ref="N1:Y1"/>
    <mergeCell ref="A2:L2"/>
    <mergeCell ref="N2:Y2"/>
    <mergeCell ref="A4:L4"/>
    <mergeCell ref="N4:Y4"/>
  </mergeCells>
  <printOptions horizontalCentered="1" verticalCentered="1"/>
  <pageMargins left="0.25" right="0.25" top="0.25" bottom="0.25" header="0.05" footer="0.05"/>
  <pageSetup scale="63" orientation="landscape" r:id="rId1"/>
  <colBreaks count="1" manualBreakCount="1">
    <brk id="13" max="1048575"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4"/>
  <sheetViews>
    <sheetView workbookViewId="0"/>
  </sheetViews>
  <sheetFormatPr defaultColWidth="9.140625" defaultRowHeight="15.75" x14ac:dyDescent="0.25"/>
  <cols>
    <col min="1" max="1" width="35.140625" style="2" customWidth="1"/>
    <col min="2" max="3" width="20.85546875" style="2" customWidth="1"/>
    <col min="4" max="4" width="16.5703125" style="2" customWidth="1"/>
    <col min="5" max="5" width="20.85546875" style="2" customWidth="1"/>
    <col min="6" max="6" width="15.42578125" style="2" bestFit="1" customWidth="1"/>
    <col min="7" max="8" width="16.42578125" style="2" bestFit="1" customWidth="1"/>
    <col min="9" max="9" width="12.5703125" style="2" customWidth="1"/>
    <col min="10" max="10" width="13.5703125" style="2" bestFit="1" customWidth="1"/>
    <col min="11" max="11" width="13.7109375" style="2" bestFit="1" customWidth="1"/>
    <col min="12"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1" x14ac:dyDescent="0.25">
      <c r="A1" s="1" t="s">
        <v>15</v>
      </c>
    </row>
    <row r="2" spans="1:11" x14ac:dyDescent="0.25">
      <c r="A2" s="6" t="s">
        <v>13</v>
      </c>
      <c r="B2" s="7" t="s">
        <v>43</v>
      </c>
      <c r="C2" s="7" t="s">
        <v>44</v>
      </c>
      <c r="D2" s="2" t="s">
        <v>6</v>
      </c>
    </row>
    <row r="3" spans="1:11" x14ac:dyDescent="0.25">
      <c r="A3" s="15" t="str">
        <f t="shared" ref="A3:A7" si="0">A12</f>
        <v>Q3'23</v>
      </c>
      <c r="B3" s="8">
        <f>B12+C12+D12</f>
        <v>75628.706829999719</v>
      </c>
      <c r="C3" s="69"/>
      <c r="D3" s="2">
        <v>1</v>
      </c>
      <c r="F3" s="25"/>
      <c r="G3" s="24"/>
      <c r="H3" s="24"/>
      <c r="I3" s="16"/>
      <c r="J3" s="16"/>
      <c r="K3" s="16"/>
    </row>
    <row r="4" spans="1:11" x14ac:dyDescent="0.25">
      <c r="A4" s="15" t="str">
        <f t="shared" si="0"/>
        <v>Q4'23</v>
      </c>
      <c r="B4" s="8">
        <f>B13+C13+D13</f>
        <v>359204.38065999985</v>
      </c>
      <c r="C4" s="69"/>
      <c r="D4" s="2">
        <v>2</v>
      </c>
      <c r="F4" s="25"/>
      <c r="G4" s="24"/>
      <c r="H4" s="24"/>
      <c r="I4" s="16"/>
      <c r="J4" s="16"/>
      <c r="K4" s="16"/>
    </row>
    <row r="5" spans="1:11" x14ac:dyDescent="0.25">
      <c r="A5" s="15" t="str">
        <f t="shared" si="0"/>
        <v>Q1'24</v>
      </c>
      <c r="B5" s="8">
        <f>B14+C14+D14</f>
        <v>478509.02238999988</v>
      </c>
      <c r="C5" s="69"/>
      <c r="D5" s="2">
        <v>3</v>
      </c>
      <c r="F5" s="25"/>
      <c r="G5" s="24"/>
      <c r="H5" s="24"/>
      <c r="I5" s="16"/>
      <c r="J5" s="16"/>
      <c r="K5" s="16"/>
    </row>
    <row r="6" spans="1:11" x14ac:dyDescent="0.25">
      <c r="A6" s="15" t="str">
        <f t="shared" si="0"/>
        <v>Q2'24</v>
      </c>
      <c r="B6" s="8">
        <f>B15+C15+D15</f>
        <v>400600.6685999998</v>
      </c>
      <c r="C6" s="69"/>
      <c r="D6" s="2">
        <v>4</v>
      </c>
      <c r="F6" s="25"/>
      <c r="G6" s="24"/>
      <c r="H6" s="24"/>
      <c r="I6" s="16"/>
      <c r="J6" s="16"/>
      <c r="K6" s="16"/>
    </row>
    <row r="7" spans="1:11" x14ac:dyDescent="0.25">
      <c r="A7" s="15" t="str">
        <f t="shared" si="0"/>
        <v>Q3'24</v>
      </c>
      <c r="B7" s="8">
        <f>B16+C16+D16</f>
        <v>294310.77230999991</v>
      </c>
      <c r="C7" s="69"/>
      <c r="D7" s="2">
        <v>5</v>
      </c>
      <c r="F7" s="25"/>
      <c r="G7" s="24"/>
      <c r="H7" s="24"/>
      <c r="I7" s="16"/>
      <c r="J7" s="16"/>
      <c r="K7" s="16"/>
    </row>
    <row r="8" spans="1:11" x14ac:dyDescent="0.25">
      <c r="A8" s="15"/>
      <c r="B8" s="8"/>
      <c r="E8" s="25"/>
      <c r="F8" s="17"/>
      <c r="G8" s="24"/>
      <c r="H8" s="24"/>
      <c r="I8" s="16"/>
      <c r="J8" s="16"/>
      <c r="K8" s="16"/>
    </row>
    <row r="9" spans="1:11" x14ac:dyDescent="0.25">
      <c r="E9" s="25"/>
      <c r="F9" s="17"/>
      <c r="G9" s="24"/>
      <c r="H9" s="24"/>
      <c r="I9" s="16"/>
      <c r="J9" s="16"/>
      <c r="K9" s="16"/>
    </row>
    <row r="10" spans="1:11" x14ac:dyDescent="0.25">
      <c r="A10" s="1" t="s">
        <v>14</v>
      </c>
      <c r="E10" s="25"/>
      <c r="F10" s="17"/>
      <c r="G10" s="24"/>
      <c r="H10" s="24"/>
      <c r="I10" s="16"/>
      <c r="J10" s="16"/>
      <c r="K10" s="16"/>
    </row>
    <row r="11" spans="1:11" ht="27.75" customHeight="1" x14ac:dyDescent="0.25">
      <c r="A11" s="6" t="s">
        <v>13</v>
      </c>
      <c r="B11" s="9" t="s">
        <v>2</v>
      </c>
      <c r="C11" s="9" t="s">
        <v>3</v>
      </c>
      <c r="D11" s="9" t="s">
        <v>17</v>
      </c>
      <c r="E11" s="2" t="s">
        <v>6</v>
      </c>
      <c r="F11" s="26"/>
      <c r="G11" s="24"/>
      <c r="H11" s="24"/>
      <c r="I11" s="16"/>
      <c r="J11" s="16"/>
      <c r="K11" s="16"/>
    </row>
    <row r="12" spans="1:11" x14ac:dyDescent="0.25">
      <c r="A12" s="15" t="s">
        <v>51</v>
      </c>
      <c r="B12" s="8">
        <v>107934.43109999981</v>
      </c>
      <c r="C12" s="8">
        <v>2451.5392899999351</v>
      </c>
      <c r="D12" s="8">
        <v>-34757.263560000029</v>
      </c>
      <c r="E12" s="2">
        <v>1</v>
      </c>
      <c r="G12" s="24"/>
      <c r="H12" s="24"/>
      <c r="I12" s="16"/>
    </row>
    <row r="13" spans="1:11" x14ac:dyDescent="0.25">
      <c r="A13" s="15" t="s">
        <v>52</v>
      </c>
      <c r="B13" s="8">
        <v>267559.96724999987</v>
      </c>
      <c r="C13" s="8">
        <v>48660.539459999978</v>
      </c>
      <c r="D13" s="8">
        <v>42983.873949999987</v>
      </c>
      <c r="E13" s="2">
        <v>2</v>
      </c>
      <c r="G13" s="24"/>
      <c r="H13" s="24"/>
      <c r="I13" s="16"/>
    </row>
    <row r="14" spans="1:11" x14ac:dyDescent="0.25">
      <c r="A14" s="15" t="s">
        <v>53</v>
      </c>
      <c r="B14" s="8">
        <v>380635.82463999989</v>
      </c>
      <c r="C14" s="8">
        <v>74755.371239999979</v>
      </c>
      <c r="D14" s="8">
        <v>23117.826509999988</v>
      </c>
      <c r="E14" s="2">
        <v>3</v>
      </c>
      <c r="G14" s="24"/>
      <c r="H14" s="24"/>
      <c r="I14" s="16"/>
    </row>
    <row r="15" spans="1:11" x14ac:dyDescent="0.25">
      <c r="A15" s="15" t="s">
        <v>62</v>
      </c>
      <c r="B15" s="8">
        <v>368521.29499999981</v>
      </c>
      <c r="C15" s="8">
        <v>74164.590719999978</v>
      </c>
      <c r="D15" s="8">
        <v>-42085.217120000008</v>
      </c>
      <c r="E15" s="2">
        <v>4</v>
      </c>
      <c r="G15" s="24"/>
      <c r="H15" s="24"/>
      <c r="I15" s="16"/>
    </row>
    <row r="16" spans="1:11" x14ac:dyDescent="0.25">
      <c r="A16" s="15" t="s">
        <v>66</v>
      </c>
      <c r="B16" s="8">
        <v>316435.0548199999</v>
      </c>
      <c r="C16" s="8">
        <v>37066.800219999997</v>
      </c>
      <c r="D16" s="8">
        <v>-59191.082729999995</v>
      </c>
      <c r="E16" s="2">
        <v>5</v>
      </c>
      <c r="F16" s="16"/>
      <c r="G16" s="16"/>
      <c r="H16" s="16"/>
      <c r="I16" s="16"/>
      <c r="J16" s="16"/>
      <c r="K16" s="16"/>
    </row>
    <row r="17" spans="1:10" x14ac:dyDescent="0.25">
      <c r="A17" s="15"/>
      <c r="B17" s="8"/>
      <c r="C17" s="8"/>
      <c r="D17" s="8"/>
      <c r="E17" s="8"/>
      <c r="G17" s="24"/>
      <c r="H17" s="24"/>
      <c r="I17" s="16"/>
    </row>
    <row r="18" spans="1:10" x14ac:dyDescent="0.25">
      <c r="G18" s="24"/>
      <c r="H18" s="24"/>
      <c r="I18" s="16"/>
    </row>
    <row r="19" spans="1:10" x14ac:dyDescent="0.25">
      <c r="A19" s="1" t="s">
        <v>9</v>
      </c>
      <c r="B19" s="1"/>
      <c r="C19" s="1"/>
      <c r="D19" s="1"/>
      <c r="E19" s="1"/>
      <c r="F19" s="1"/>
      <c r="G19" s="24"/>
      <c r="H19" s="29"/>
      <c r="I19" s="16"/>
    </row>
    <row r="20" spans="1:10" x14ac:dyDescent="0.25">
      <c r="A20" s="1"/>
      <c r="B20" s="1"/>
      <c r="C20" s="1"/>
      <c r="D20" s="1"/>
      <c r="E20" s="1"/>
      <c r="F20" s="1"/>
      <c r="G20" s="24"/>
      <c r="H20" s="29"/>
      <c r="I20" s="16"/>
    </row>
    <row r="21" spans="1:10" ht="28.5" customHeight="1" x14ac:dyDescent="0.25">
      <c r="A21" s="3"/>
      <c r="B21" s="4" t="s">
        <v>1</v>
      </c>
      <c r="C21" s="1"/>
      <c r="D21" s="1"/>
      <c r="E21" s="1"/>
      <c r="F21" s="21"/>
      <c r="G21" s="24"/>
      <c r="H21" s="29"/>
      <c r="I21" s="16"/>
    </row>
    <row r="22" spans="1:10" x14ac:dyDescent="0.25">
      <c r="A22" s="5" t="s">
        <v>2</v>
      </c>
      <c r="B22" s="18">
        <v>7109</v>
      </c>
      <c r="C22" s="1"/>
      <c r="D22" s="1"/>
      <c r="E22" s="1"/>
      <c r="F22" s="27"/>
      <c r="G22" s="24"/>
      <c r="H22" s="29"/>
      <c r="I22" s="16"/>
    </row>
    <row r="23" spans="1:10" x14ac:dyDescent="0.25">
      <c r="A23" s="5" t="s">
        <v>3</v>
      </c>
      <c r="B23" s="18">
        <v>1038</v>
      </c>
      <c r="C23" s="1"/>
      <c r="D23" s="1"/>
      <c r="E23" s="1"/>
      <c r="F23" s="22"/>
      <c r="G23" s="24"/>
      <c r="H23" s="29"/>
      <c r="I23" s="16"/>
      <c r="J23" s="16"/>
    </row>
    <row r="24" spans="1:10" x14ac:dyDescent="0.25">
      <c r="A24" s="5" t="s">
        <v>17</v>
      </c>
      <c r="B24" s="18">
        <v>31.666666666666668</v>
      </c>
      <c r="C24" s="1"/>
      <c r="D24" s="1"/>
      <c r="E24" s="1"/>
      <c r="F24" s="22"/>
      <c r="G24" s="24"/>
      <c r="H24" s="29"/>
      <c r="I24" s="16"/>
      <c r="J24" s="16"/>
    </row>
    <row r="25" spans="1:10" x14ac:dyDescent="0.25">
      <c r="A25" s="5" t="s">
        <v>45</v>
      </c>
      <c r="B25" s="28">
        <f>SUM(B22:B24)</f>
        <v>8178.666666666667</v>
      </c>
      <c r="G25" s="24"/>
      <c r="H25" s="29"/>
      <c r="I25" s="16"/>
      <c r="J25" s="16"/>
    </row>
    <row r="26" spans="1:10" x14ac:dyDescent="0.25">
      <c r="E26" s="2" t="str">
        <f>'Chart Data'!A25 &amp; " " &amp; TEXT('Chart Data'!B25, "#,#0")</f>
        <v>AVERAGE METERS/MONTH: 8,179</v>
      </c>
      <c r="G26" s="24"/>
      <c r="H26" s="29"/>
      <c r="I26" s="16"/>
      <c r="J26" s="16"/>
    </row>
    <row r="27" spans="1:10" x14ac:dyDescent="0.25">
      <c r="A27" s="1" t="s">
        <v>10</v>
      </c>
      <c r="B27" s="1"/>
      <c r="C27" s="1"/>
      <c r="D27" s="1"/>
      <c r="E27" s="1"/>
      <c r="F27" s="1"/>
      <c r="G27" s="25"/>
      <c r="H27" s="29"/>
    </row>
    <row r="28" spans="1:10" x14ac:dyDescent="0.25">
      <c r="A28" s="1"/>
      <c r="B28" s="1"/>
      <c r="C28" s="1"/>
      <c r="G28" s="25"/>
      <c r="H28" s="29"/>
    </row>
    <row r="29" spans="1:10" ht="28.5" customHeight="1" x14ac:dyDescent="0.25">
      <c r="A29" s="3" t="s">
        <v>7</v>
      </c>
      <c r="B29" s="4" t="s">
        <v>11</v>
      </c>
      <c r="C29" s="1"/>
      <c r="F29" s="21"/>
      <c r="G29" s="25"/>
      <c r="H29" s="29"/>
    </row>
    <row r="30" spans="1:10" x14ac:dyDescent="0.25">
      <c r="A30" s="5" t="str">
        <f>+A22</f>
        <v>Residential</v>
      </c>
      <c r="B30" s="10">
        <v>4735288.333333333</v>
      </c>
      <c r="C30" s="1"/>
      <c r="F30" s="23"/>
      <c r="G30" s="25"/>
      <c r="H30" s="29"/>
    </row>
    <row r="31" spans="1:10" x14ac:dyDescent="0.25">
      <c r="A31" s="5" t="str">
        <f t="shared" ref="A31:A32" si="1">+A23</f>
        <v>Commercial</v>
      </c>
      <c r="B31" s="10">
        <v>1179895.6666666667</v>
      </c>
      <c r="C31" s="1"/>
      <c r="F31" s="23"/>
      <c r="G31" s="25"/>
      <c r="H31" s="29"/>
    </row>
    <row r="32" spans="1:10" x14ac:dyDescent="0.25">
      <c r="A32" s="5" t="str">
        <f t="shared" si="1"/>
        <v>Industrial</v>
      </c>
      <c r="B32" s="10">
        <v>538957</v>
      </c>
      <c r="C32" s="1"/>
      <c r="F32" s="23"/>
      <c r="G32" s="25"/>
      <c r="H32" s="25"/>
    </row>
    <row r="33" spans="1:8" x14ac:dyDescent="0.25">
      <c r="A33" s="5" t="s">
        <v>46</v>
      </c>
      <c r="B33" s="14">
        <f>SUM(B30:B32)</f>
        <v>6454141</v>
      </c>
      <c r="E33" s="2" t="str">
        <f>'Chart Data'!A33&amp; " " &amp; TEXT('Chart Data'!B33, "#,#0")</f>
        <v>AVERAGE USAGE/MONTH: 6,454,141</v>
      </c>
      <c r="G33" s="25"/>
      <c r="H33" s="25"/>
    </row>
    <row r="34" spans="1:8" x14ac:dyDescent="0.25">
      <c r="G34" s="25"/>
      <c r="H34" s="25"/>
    </row>
  </sheetData>
  <pageMargins left="0.7" right="0.7" top="0.75" bottom="0.75" header="0.3" footer="0.3"/>
  <pageSetup orientation="portrait" horizontalDpi="4294967293" verticalDpi="4294967293"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6317C89F891B545B54C93C911F2EC20" ma:contentTypeVersion="12" ma:contentTypeDescription="Create a new document." ma:contentTypeScope="" ma:versionID="9e0c79199d8ea9806c2935ad50cbaff9">
  <xsd:schema xmlns:xsd="http://www.w3.org/2001/XMLSchema" xmlns:xs="http://www.w3.org/2001/XMLSchema" xmlns:p="http://schemas.microsoft.com/office/2006/metadata/properties" xmlns:ns3="927febe3-2cc7-4988-b319-51dbe080b787" targetNamespace="http://schemas.microsoft.com/office/2006/metadata/properties" ma:root="true" ma:fieldsID="c30da555a7e77b7457676184c2749f06" ns3:_="">
    <xsd:import namespace="927febe3-2cc7-4988-b319-51dbe080b787"/>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earchProperties" minOccurs="0"/>
                <xsd:element ref="ns3:_activity" minOccurs="0"/>
                <xsd:element ref="ns3:MediaServiceDateTaken" minOccurs="0"/>
                <xsd:element ref="ns3:MediaServiceSystemTags" minOccurs="0"/>
                <xsd:element ref="ns3:MediaServiceLocation"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7febe3-2cc7-4988-b319-51dbe080b78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927febe3-2cc7-4988-b319-51dbe080b787" xsi:nil="true"/>
  </documentManagement>
</p:properties>
</file>

<file path=customXml/itemProps1.xml><?xml version="1.0" encoding="utf-8"?>
<ds:datastoreItem xmlns:ds="http://schemas.openxmlformats.org/officeDocument/2006/customXml" ds:itemID="{A8ABBCB4-8DDE-4F71-9C53-B54D1DB502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7febe3-2cc7-4988-b319-51dbe080b7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6D143D-0D5F-41AF-8C08-570AE5319F3C}">
  <ds:schemaRefs>
    <ds:schemaRef ds:uri="http://schemas.microsoft.com/sharepoint/v3/contenttype/forms"/>
  </ds:schemaRefs>
</ds:datastoreItem>
</file>

<file path=customXml/itemProps3.xml><?xml version="1.0" encoding="utf-8"?>
<ds:datastoreItem xmlns:ds="http://schemas.openxmlformats.org/officeDocument/2006/customXml" ds:itemID="{7B654256-E73E-4483-9D67-43E87FF36A3C}">
  <ds:schemaRefs>
    <ds:schemaRef ds:uri="http://schemas.microsoft.com/office/2006/metadata/properties"/>
    <ds:schemaRef ds:uri="http://www.w3.org/XML/1998/namespace"/>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927febe3-2cc7-4988-b319-51dbe080b787"/>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Newburyport Agg Report</vt:lpstr>
      <vt:lpstr>Sheet1</vt:lpstr>
      <vt:lpstr>Newburyport Detail</vt:lpstr>
      <vt:lpstr>Chart Data</vt:lpstr>
      <vt:lpstr>'Newburyport Agg Report'!Print_Area</vt:lpstr>
      <vt:lpstr>'Newburyport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Molly Ettenborough</cp:lastModifiedBy>
  <cp:lastPrinted>2019-03-07T20:41:36Z</cp:lastPrinted>
  <dcterms:created xsi:type="dcterms:W3CDTF">2017-12-07T16:13:29Z</dcterms:created>
  <dcterms:modified xsi:type="dcterms:W3CDTF">2025-02-25T19:48:34Z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0x01010046317C89F891B545B54C93C911F2EC20</vt:lpwstr>
  </property>
</Properties>
</file>