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FY22 Roadway Plan" sheetId="1" r:id="rId1"/>
    <sheet name="Chart with Spending" sheetId="4" r:id="rId2"/>
  </sheet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" i="1" l="1"/>
  <c r="W7" i="1"/>
  <c r="W11" i="1"/>
  <c r="W13" i="1"/>
  <c r="W14" i="1"/>
  <c r="W15" i="1"/>
  <c r="W16" i="1"/>
  <c r="W17" i="1"/>
  <c r="W18" i="1"/>
  <c r="W19" i="1"/>
  <c r="W20" i="1"/>
  <c r="W21" i="1"/>
  <c r="W22" i="1"/>
  <c r="W23" i="1"/>
  <c r="W24" i="1"/>
  <c r="W34" i="1"/>
  <c r="W35" i="1"/>
  <c r="W36" i="1"/>
  <c r="W37" i="1"/>
  <c r="W38" i="1"/>
  <c r="W39" i="1"/>
  <c r="W40" i="1"/>
  <c r="W42" i="1"/>
  <c r="W43" i="1"/>
  <c r="W50" i="1"/>
  <c r="W41" i="1"/>
  <c r="W51" i="1"/>
  <c r="W53" i="1"/>
  <c r="W54" i="1"/>
  <c r="W55" i="1"/>
  <c r="R20" i="1"/>
  <c r="R19" i="1"/>
  <c r="R18" i="1"/>
  <c r="R17" i="1"/>
  <c r="R16" i="1"/>
  <c r="R15" i="1"/>
  <c r="R14" i="1"/>
  <c r="R13" i="1"/>
  <c r="S29" i="1"/>
  <c r="S28" i="1"/>
  <c r="S27" i="1"/>
  <c r="T12" i="1"/>
  <c r="W12" i="1" s="1"/>
  <c r="T26" i="1"/>
  <c r="W26" i="1" s="1"/>
  <c r="T25" i="1"/>
  <c r="W25" i="1" s="1"/>
  <c r="V6" i="1"/>
  <c r="V11" i="1"/>
  <c r="V21" i="1"/>
  <c r="V34" i="1"/>
  <c r="V35" i="1"/>
  <c r="V36" i="1"/>
  <c r="V37" i="1"/>
  <c r="V38" i="1"/>
  <c r="V39" i="1"/>
  <c r="V40" i="1"/>
  <c r="V42" i="1"/>
  <c r="V43" i="1"/>
  <c r="V50" i="1"/>
  <c r="V41" i="1"/>
  <c r="V51" i="1"/>
  <c r="V53" i="1"/>
  <c r="V54" i="1"/>
  <c r="V55" i="1"/>
  <c r="R22" i="1"/>
  <c r="P7" i="1"/>
  <c r="V7" i="1" s="1"/>
  <c r="P8" i="1"/>
  <c r="P9" i="1"/>
  <c r="P10" i="1"/>
  <c r="T48" i="1"/>
  <c r="V48" i="1" s="1"/>
  <c r="T49" i="1"/>
  <c r="V49" i="1" s="1"/>
  <c r="T47" i="1"/>
  <c r="W47" i="1" s="1"/>
  <c r="T45" i="1"/>
  <c r="V45" i="1" s="1"/>
  <c r="T46" i="1"/>
  <c r="V46" i="1" s="1"/>
  <c r="T44" i="1"/>
  <c r="W44" i="1" s="1"/>
  <c r="T33" i="1"/>
  <c r="W33" i="1" s="1"/>
  <c r="T32" i="1"/>
  <c r="W32" i="1" s="1"/>
  <c r="T31" i="1"/>
  <c r="V31" i="1" s="1"/>
  <c r="T30" i="1"/>
  <c r="V30" i="1" s="1"/>
  <c r="T28" i="1"/>
  <c r="T29" i="1"/>
  <c r="T27" i="1"/>
  <c r="T9" i="1"/>
  <c r="W9" i="1" s="1"/>
  <c r="T10" i="1"/>
  <c r="W10" i="1" s="1"/>
  <c r="T8" i="1"/>
  <c r="W8" i="1" s="1"/>
  <c r="T3" i="1"/>
  <c r="W3" i="1" s="1"/>
  <c r="T4" i="1"/>
  <c r="W4" i="1" s="1"/>
  <c r="T5" i="1"/>
  <c r="V5" i="1" s="1"/>
  <c r="T2" i="1"/>
  <c r="V2" i="1" s="1"/>
  <c r="P28" i="1"/>
  <c r="P29" i="1"/>
  <c r="P27" i="1"/>
  <c r="R28" i="1"/>
  <c r="R29" i="1"/>
  <c r="R27" i="1"/>
  <c r="P26" i="1"/>
  <c r="P25" i="1"/>
  <c r="R7" i="1"/>
  <c r="R8" i="1"/>
  <c r="R9" i="1"/>
  <c r="R10" i="1"/>
  <c r="R6" i="1"/>
  <c r="P23" i="1"/>
  <c r="V23" i="1" s="1"/>
  <c r="P24" i="1"/>
  <c r="V24" i="1" s="1"/>
  <c r="P22" i="1"/>
  <c r="V22" i="1" s="1"/>
  <c r="P14" i="1"/>
  <c r="V14" i="1" s="1"/>
  <c r="P15" i="1"/>
  <c r="V15" i="1" s="1"/>
  <c r="P16" i="1"/>
  <c r="V16" i="1" s="1"/>
  <c r="P17" i="1"/>
  <c r="V17" i="1" s="1"/>
  <c r="P18" i="1"/>
  <c r="V18" i="1" s="1"/>
  <c r="P19" i="1"/>
  <c r="V19" i="1" s="1"/>
  <c r="P20" i="1"/>
  <c r="V20" i="1" s="1"/>
  <c r="P13" i="1"/>
  <c r="V13" i="1" s="1"/>
  <c r="W27" i="1" l="1"/>
  <c r="W29" i="1"/>
  <c r="V4" i="1"/>
  <c r="W28" i="1"/>
  <c r="V44" i="1"/>
  <c r="V29" i="1"/>
  <c r="V28" i="1"/>
  <c r="V9" i="1"/>
  <c r="W49" i="1"/>
  <c r="V8" i="1"/>
  <c r="V12" i="1"/>
  <c r="V3" i="1"/>
  <c r="W2" i="1"/>
  <c r="W48" i="1"/>
  <c r="W46" i="1"/>
  <c r="W30" i="1"/>
  <c r="V27" i="1"/>
  <c r="V47" i="1"/>
  <c r="W45" i="1"/>
  <c r="W5" i="1"/>
  <c r="W31" i="1"/>
  <c r="V10" i="1"/>
  <c r="V33" i="1"/>
  <c r="V32" i="1"/>
  <c r="V26" i="1"/>
  <c r="V25" i="1"/>
  <c r="W56" i="1" l="1"/>
</calcChain>
</file>

<file path=xl/sharedStrings.xml><?xml version="1.0" encoding="utf-8"?>
<sst xmlns="http://schemas.openxmlformats.org/spreadsheetml/2006/main" count="655" uniqueCount="134">
  <si>
    <t>Street Name</t>
  </si>
  <si>
    <t>From Street</t>
  </si>
  <si>
    <t>To Street</t>
  </si>
  <si>
    <t>Length (Ft)</t>
  </si>
  <si>
    <t>WATER STREET</t>
  </si>
  <si>
    <t>SHANDEL DR</t>
  </si>
  <si>
    <t>UNION ST</t>
  </si>
  <si>
    <t>Poor</t>
  </si>
  <si>
    <t>Mill &amp; Overlay</t>
  </si>
  <si>
    <t>GOODWINS AVE</t>
  </si>
  <si>
    <t>Fair</t>
  </si>
  <si>
    <t>WOODWELL AVE</t>
  </si>
  <si>
    <t>MARLBORO ST</t>
  </si>
  <si>
    <t>ALTER COURT</t>
  </si>
  <si>
    <t>BARTON ST</t>
  </si>
  <si>
    <t>DEAD END</t>
  </si>
  <si>
    <t>Reclamation</t>
  </si>
  <si>
    <t>BARTON COURT</t>
  </si>
  <si>
    <t>BARTON STREET</t>
  </si>
  <si>
    <t>ALTER CT</t>
  </si>
  <si>
    <t>BARTON CT</t>
  </si>
  <si>
    <t>CHESTNUT ST</t>
  </si>
  <si>
    <t>HIGH ST</t>
  </si>
  <si>
    <t>WATER ST</t>
  </si>
  <si>
    <t>Very Poor</t>
  </si>
  <si>
    <t>MILK ST</t>
  </si>
  <si>
    <t>FRANKLIN ST</t>
  </si>
  <si>
    <t>BROMFIELD ST</t>
  </si>
  <si>
    <t>Ward</t>
  </si>
  <si>
    <t>FAIR ST</t>
  </si>
  <si>
    <t>CHARTER ST</t>
  </si>
  <si>
    <t>SPRING ST</t>
  </si>
  <si>
    <t>ESSEX ST</t>
  </si>
  <si>
    <t>MIDDLE ST</t>
  </si>
  <si>
    <t>LIBERTY ST</t>
  </si>
  <si>
    <t>ORANGE ST</t>
  </si>
  <si>
    <t>PROSPECT ST</t>
  </si>
  <si>
    <t>TEMPLE ST</t>
  </si>
  <si>
    <t>FRUIT ST</t>
  </si>
  <si>
    <t>CENTER ST</t>
  </si>
  <si>
    <t>INDEPENDENT ST</t>
  </si>
  <si>
    <t>FEDERAL ST</t>
  </si>
  <si>
    <t>LIME ST</t>
  </si>
  <si>
    <t>BOARDMAN ST</t>
  </si>
  <si>
    <t>ATKINSON ST</t>
  </si>
  <si>
    <t>MERRIMAC ST</t>
  </si>
  <si>
    <t>WASHINGTON ST</t>
  </si>
  <si>
    <t>BRICHER PLACE</t>
  </si>
  <si>
    <t>HILL ST</t>
  </si>
  <si>
    <t>QUILL ST</t>
  </si>
  <si>
    <t>CHERRY ST</t>
  </si>
  <si>
    <t>ROUTE 1</t>
  </si>
  <si>
    <t>CHERRY ST EXT</t>
  </si>
  <si>
    <t>BRICHER PL</t>
  </si>
  <si>
    <t>DEXTER LN</t>
  </si>
  <si>
    <t>NEW PASTURE WY</t>
  </si>
  <si>
    <t>GRAF RD</t>
  </si>
  <si>
    <t>CUL DE SAC</t>
  </si>
  <si>
    <t>STANLEY TUCKER DR</t>
  </si>
  <si>
    <t>MALCOLM K. HOYT RD</t>
  </si>
  <si>
    <t>VERNON ST</t>
  </si>
  <si>
    <t>CAREY AVE</t>
  </si>
  <si>
    <t>ARLINGTON ST</t>
  </si>
  <si>
    <t>HIGHLAND AVE</t>
  </si>
  <si>
    <t>CHRISTOPHER ST</t>
  </si>
  <si>
    <t>PLUMMER AVE</t>
  </si>
  <si>
    <t>JEFFERSON ST</t>
  </si>
  <si>
    <t>HIGHLAWN TER</t>
  </si>
  <si>
    <t>HOPE AVE</t>
  </si>
  <si>
    <t>ALBERTA AVE</t>
  </si>
  <si>
    <t>IONA AVE</t>
  </si>
  <si>
    <t>QUAIL RUN HOLLOW</t>
  </si>
  <si>
    <t>DOE RUN DR</t>
  </si>
  <si>
    <t>FOX RUN RD</t>
  </si>
  <si>
    <t>PHEASANT RUN DR</t>
  </si>
  <si>
    <t>WILDWOOD DR</t>
  </si>
  <si>
    <t>SIMMONS DRIVE</t>
  </si>
  <si>
    <t>NORTH ATKINSON ST</t>
  </si>
  <si>
    <t>GOLDEN DR</t>
  </si>
  <si>
    <t>STICKNEY AVENUE</t>
  </si>
  <si>
    <t>LOW ST</t>
  </si>
  <si>
    <t>TRACY STREET</t>
  </si>
  <si>
    <t>COLUMBUS AVE</t>
  </si>
  <si>
    <t>BOURBEAU TER</t>
  </si>
  <si>
    <t>TURKEY HILL RD</t>
  </si>
  <si>
    <t>NOBLE STREET</t>
  </si>
  <si>
    <t>COOMBS CIR</t>
  </si>
  <si>
    <t>STOREY AVE</t>
  </si>
  <si>
    <t>PETERS ROAD</t>
  </si>
  <si>
    <t>MARQUAND RD</t>
  </si>
  <si>
    <t>HAWTHORNE RD</t>
  </si>
  <si>
    <t>Length (Mi)</t>
  </si>
  <si>
    <t>Road Surface 
Rating (RSR)</t>
  </si>
  <si>
    <t>Road 
Calendar Year</t>
  </si>
  <si>
    <t>Asphalt</t>
  </si>
  <si>
    <t>Row Labels</t>
  </si>
  <si>
    <t>Grand Total</t>
  </si>
  <si>
    <t>Underground Utilities</t>
  </si>
  <si>
    <t>Checked</t>
  </si>
  <si>
    <t>Road Condition</t>
  </si>
  <si>
    <t>Funding Source</t>
  </si>
  <si>
    <t>Proposed Road Repair</t>
  </si>
  <si>
    <t>Sidewalk + Curb Calendar Year</t>
  </si>
  <si>
    <t>ARPA</t>
  </si>
  <si>
    <t>Staging</t>
  </si>
  <si>
    <t>On Street</t>
  </si>
  <si>
    <t>Meals</t>
  </si>
  <si>
    <t>Proposed Curb Mat'l</t>
  </si>
  <si>
    <t>Granite</t>
  </si>
  <si>
    <t>None</t>
  </si>
  <si>
    <t xml:space="preserve">Brick </t>
  </si>
  <si>
    <t>NA</t>
  </si>
  <si>
    <t>Brick</t>
  </si>
  <si>
    <t>Current Sidewalk Mat'l</t>
  </si>
  <si>
    <t>Proposed sidewalk material</t>
  </si>
  <si>
    <t>Concrete</t>
  </si>
  <si>
    <t xml:space="preserve">Concrete </t>
  </si>
  <si>
    <t xml:space="preserve">Asphalt </t>
  </si>
  <si>
    <t xml:space="preserve">NA </t>
  </si>
  <si>
    <t>CP 90</t>
  </si>
  <si>
    <t>DOE RUN DRIVE</t>
  </si>
  <si>
    <t>Estimated Total Cost (Current State)</t>
  </si>
  <si>
    <t>Estimated Total Cost (With Ordinance Change)</t>
  </si>
  <si>
    <t>Brick and Concrete</t>
  </si>
  <si>
    <t>Roadway Cost (FY22)</t>
  </si>
  <si>
    <t>Current Sidewalk replacement
 Cost (FY22)</t>
  </si>
  <si>
    <t>Total</t>
  </si>
  <si>
    <t xml:space="preserve">HALE ST </t>
  </si>
  <si>
    <t xml:space="preserve">Poor </t>
  </si>
  <si>
    <t>Sum of Estimated Total Cost (With Ordinance Change)</t>
  </si>
  <si>
    <t>Cost with Proposed Material</t>
  </si>
  <si>
    <t>Recommended Sidewalk Spending FY22</t>
  </si>
  <si>
    <t>SQUIRES GLEN</t>
  </si>
  <si>
    <t>FOX RUN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</si>
</sst>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6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2" fontId="0" fillId="5" borderId="1" xfId="0" applyNumberFormat="1" applyFill="1" applyBorder="1" applyAlignment="1">
      <alignment horizontal="left" vertical="center"/>
    </xf>
    <xf numFmtId="2" fontId="0" fillId="6" borderId="1" xfId="0" applyNumberForma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2" fontId="0" fillId="7" borderId="1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0" xfId="0" pivotButton="1"/>
    <xf numFmtId="44" fontId="0" fillId="0" borderId="0" xfId="0" applyNumberFormat="1"/>
    <xf numFmtId="0" fontId="0" fillId="2" borderId="2" xfId="0" applyFill="1" applyBorder="1" applyAlignment="1">
      <alignment horizontal="left" vertical="center"/>
    </xf>
    <xf numFmtId="2" fontId="0" fillId="2" borderId="2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4" fontId="2" fillId="9" borderId="4" xfId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44" fontId="2" fillId="8" borderId="4" xfId="1" applyFont="1" applyFill="1" applyBorder="1" applyAlignment="1">
      <alignment horizontal="center" vertical="center" wrapText="1"/>
    </xf>
    <xf numFmtId="44" fontId="2" fillId="10" borderId="4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10" borderId="4" xfId="1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center"/>
    </xf>
    <xf numFmtId="164" fontId="0" fillId="5" borderId="1" xfId="0" applyNumberFormat="1" applyFill="1" applyBorder="1" applyAlignment="1">
      <alignment horizontal="left" vertical="center"/>
    </xf>
    <xf numFmtId="164" fontId="0" fillId="6" borderId="1" xfId="0" applyNumberFormat="1" applyFill="1" applyBorder="1" applyAlignment="1">
      <alignment horizontal="left" vertical="center"/>
    </xf>
    <xf numFmtId="164" fontId="0" fillId="7" borderId="1" xfId="0" applyNumberForma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2" fillId="10" borderId="4" xfId="1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2" borderId="5" xfId="0" applyNumberFormat="1" applyFill="1" applyBorder="1" applyAlignment="1">
      <alignment horizontal="left" vertical="center"/>
    </xf>
    <xf numFmtId="164" fontId="0" fillId="3" borderId="5" xfId="0" applyNumberFormat="1" applyFill="1" applyBorder="1" applyAlignment="1">
      <alignment horizontal="left" vertical="center"/>
    </xf>
    <xf numFmtId="164" fontId="0" fillId="4" borderId="5" xfId="0" applyNumberFormat="1" applyFill="1" applyBorder="1" applyAlignment="1">
      <alignment horizontal="left" vertical="center"/>
    </xf>
    <xf numFmtId="164" fontId="0" fillId="5" borderId="5" xfId="0" applyNumberFormat="1" applyFill="1" applyBorder="1" applyAlignment="1">
      <alignment horizontal="left" vertical="center"/>
    </xf>
    <xf numFmtId="164" fontId="0" fillId="6" borderId="5" xfId="0" applyNumberFormat="1" applyFill="1" applyBorder="1" applyAlignment="1">
      <alignment horizontal="left" vertical="center"/>
    </xf>
    <xf numFmtId="164" fontId="0" fillId="7" borderId="5" xfId="0" applyNumberFormat="1" applyFill="1" applyBorder="1" applyAlignment="1">
      <alignment horizontal="left" vertical="center"/>
    </xf>
    <xf numFmtId="164" fontId="0" fillId="2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44" fontId="2" fillId="8" borderId="4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4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Kathleen Sullivan" refreshedDate="44662.374319212962" createdVersion="7" refreshedVersion="4" minRefreshableVersion="3" recordCount="54">
  <cacheSource type="worksheet">
    <worksheetSource ref="A1:W55" sheet="FY22 Roadway Plan"/>
  </cacheSource>
  <cacheFields count="23">
    <cacheField name="Ward" numFmtId="0">
      <sharedItems containsSemiMixedTypes="0" containsString="0" containsNumber="1" containsInteger="1" minValue="1" maxValue="6"/>
    </cacheField>
    <cacheField name="Street Name" numFmtId="0">
      <sharedItems/>
    </cacheField>
    <cacheField name="From Street" numFmtId="0">
      <sharedItems/>
    </cacheField>
    <cacheField name="To Street" numFmtId="0">
      <sharedItems/>
    </cacheField>
    <cacheField name="Length (Ft)" numFmtId="2">
      <sharedItems containsSemiMixedTypes="0" containsString="0" containsNumber="1" minValue="63.48785728" maxValue="1994.6706859999999"/>
    </cacheField>
    <cacheField name="Length (Mi)" numFmtId="2">
      <sharedItems containsSemiMixedTypes="0" containsString="0" containsNumber="1" minValue="1.2024215E-2" maxValue="0.37777853900000002"/>
    </cacheField>
    <cacheField name="Road Surface _x000a_Rating (RSR)" numFmtId="0">
      <sharedItems containsSemiMixedTypes="0" containsString="0" containsNumber="1" containsInteger="1" minValue="0" maxValue="70"/>
    </cacheField>
    <cacheField name="Road Condition" numFmtId="0">
      <sharedItems/>
    </cacheField>
    <cacheField name="Sidewalk + Curb Calendar Year" numFmtId="0">
      <sharedItems containsMixedTypes="1" containsNumber="1" containsInteger="1" minValue="2022" maxValue="2022"/>
    </cacheField>
    <cacheField name="Road _x000a_Calendar Year" numFmtId="0">
      <sharedItems containsSemiMixedTypes="0" containsString="0" containsNumber="1" containsInteger="1" minValue="2022" maxValue="2023"/>
    </cacheField>
    <cacheField name="Proposed Road Repair" numFmtId="0">
      <sharedItems/>
    </cacheField>
    <cacheField name="Underground Utilities" numFmtId="0">
      <sharedItems/>
    </cacheField>
    <cacheField name="Staging" numFmtId="0">
      <sharedItems/>
    </cacheField>
    <cacheField name="Proposed Curb Mat'l" numFmtId="0">
      <sharedItems/>
    </cacheField>
    <cacheField name="Current Sidewalk Mat'l" numFmtId="0">
      <sharedItems/>
    </cacheField>
    <cacheField name="Current Sidewalk replacement_x000a_ Cost (FY22)" numFmtId="164">
      <sharedItems containsSemiMixedTypes="0" containsString="0" containsNumber="1" containsInteger="1" minValue="0" maxValue="658000"/>
    </cacheField>
    <cacheField name="Proposed sidewalk material" numFmtId="0">
      <sharedItems/>
    </cacheField>
    <cacheField name="Cost with Proposed Material" numFmtId="164">
      <sharedItems containsSemiMixedTypes="0" containsString="0" containsNumber="1" containsInteger="1" minValue="0" maxValue="207000"/>
    </cacheField>
    <cacheField name="Recommended Sidewalk Spending FY22" numFmtId="164">
      <sharedItems containsSemiMixedTypes="0" containsString="0" containsNumber="1" containsInteger="1" minValue="0" maxValue="207000"/>
    </cacheField>
    <cacheField name="Roadway Cost (FY22)" numFmtId="164">
      <sharedItems containsSemiMixedTypes="0" containsString="0" containsNumber="1" minValue="0" maxValue="79000"/>
    </cacheField>
    <cacheField name="Funding Source" numFmtId="0">
      <sharedItems count="4">
        <s v="ARPA"/>
        <s v="CP 90"/>
        <s v="Meals"/>
        <s v="NA"/>
      </sharedItems>
    </cacheField>
    <cacheField name="Estimated Total Cost (Current State)" numFmtId="164">
      <sharedItems containsSemiMixedTypes="0" containsString="0" containsNumber="1" minValue="0" maxValue="658000"/>
    </cacheField>
    <cacheField name="Estimated Total Cost (With Ordinance Change)" numFmtId="164">
      <sharedItems containsSemiMixedTypes="0" containsString="0" containsNumber="1" minValue="0" maxValue="20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n v="1"/>
    <s v="WATER STREET"/>
    <s v="SHANDEL DR"/>
    <s v="UNION ST"/>
    <n v="761.95908317787598"/>
    <n v="0.14431043242005201"/>
    <n v="59"/>
    <s v="Poor"/>
    <s v="NA"/>
    <n v="2022"/>
    <s v="Mill &amp; Overlay"/>
    <s v="Checked"/>
    <s v="On Street"/>
    <s v="NA"/>
    <s v="NA"/>
    <n v="0"/>
    <s v="NA"/>
    <n v="0"/>
    <n v="0"/>
    <n v="22750"/>
    <x v="0"/>
    <n v="22750"/>
    <n v="22750"/>
  </r>
  <r>
    <n v="1"/>
    <s v="WATER STREET"/>
    <s v="UNION ST"/>
    <s v="GOODWINS AVE"/>
    <n v="552.14028159817303"/>
    <n v="0.104572023029957"/>
    <n v="67"/>
    <s v="Fair"/>
    <s v="NA"/>
    <n v="2022"/>
    <s v="Mill &amp; Overlay"/>
    <s v="Checked"/>
    <s v="On Street"/>
    <s v="NA"/>
    <s v="NA"/>
    <n v="0"/>
    <s v="NA"/>
    <n v="0"/>
    <n v="0"/>
    <n v="22750"/>
    <x v="0"/>
    <n v="22750"/>
    <n v="22750"/>
  </r>
  <r>
    <n v="1"/>
    <s v="WATER STREET"/>
    <s v="GOODWINS AVE"/>
    <s v="WOODWELL AVE"/>
    <n v="405.096245036087"/>
    <n v="7.6722773681076994E-2"/>
    <n v="63"/>
    <s v="Fair"/>
    <s v="NA"/>
    <n v="2022"/>
    <s v="Mill &amp; Overlay"/>
    <s v="Checked"/>
    <s v="On Street"/>
    <s v="NA"/>
    <s v="NA"/>
    <n v="0"/>
    <s v="NA"/>
    <n v="0"/>
    <n v="0"/>
    <n v="22750"/>
    <x v="0"/>
    <n v="22750"/>
    <n v="22750"/>
  </r>
  <r>
    <n v="1"/>
    <s v="WATER STREET"/>
    <s v="WOODWELL AVE"/>
    <s v="MARLBORO ST"/>
    <n v="274.47756053431198"/>
    <n v="5.1984386464832E-2"/>
    <n v="59"/>
    <s v="Poor"/>
    <s v="NA"/>
    <n v="2022"/>
    <s v="Mill &amp; Overlay"/>
    <s v="Checked"/>
    <s v="On Street"/>
    <s v="NA"/>
    <s v="NA"/>
    <n v="0"/>
    <s v="NA"/>
    <n v="0"/>
    <n v="0"/>
    <n v="22750"/>
    <x v="0"/>
    <n v="22750"/>
    <n v="22750"/>
  </r>
  <r>
    <n v="1"/>
    <s v="ALTER COURT"/>
    <s v="BARTON ST"/>
    <s v="DEAD END"/>
    <n v="179.24539771741701"/>
    <n v="3.3947991991935003E-2"/>
    <n v="29"/>
    <s v="Poor"/>
    <s v="NA"/>
    <n v="2022"/>
    <s v="Reclamation"/>
    <s v="Checked"/>
    <s v="On Street"/>
    <s v="Granite"/>
    <s v="Concrete"/>
    <n v="8800"/>
    <s v="Asphalt"/>
    <n v="9000"/>
    <n v="0"/>
    <n v="14000"/>
    <x v="0"/>
    <n v="22800"/>
    <n v="14000"/>
  </r>
  <r>
    <n v="1"/>
    <s v="BARTON COURT"/>
    <s v="BARTON ST"/>
    <s v="DEAD END"/>
    <n v="203.917333053373"/>
    <n v="3.8620707017683997E-2"/>
    <n v="10"/>
    <s v="Poor"/>
    <s v="NA"/>
    <n v="2022"/>
    <s v="Reclamation"/>
    <s v="Checked"/>
    <s v="On Street"/>
    <s v="Granite"/>
    <s v="None"/>
    <n v="16600"/>
    <s v="Asphalt"/>
    <n v="9000"/>
    <n v="0"/>
    <n v="16000"/>
    <x v="0"/>
    <n v="32600"/>
    <n v="16000"/>
  </r>
  <r>
    <n v="1"/>
    <s v="BARTON STREET"/>
    <s v="ALTER CT"/>
    <s v="BARTON CT"/>
    <n v="250.80401833985201"/>
    <n v="4.7500761049215003E-2"/>
    <n v="6"/>
    <s v="Poor"/>
    <n v="2022"/>
    <n v="2022"/>
    <s v="Reclamation"/>
    <s v="Checked"/>
    <s v="On Street"/>
    <s v="Granite"/>
    <s v="Concrete"/>
    <n v="16600"/>
    <s v="Asphalt"/>
    <n v="9000"/>
    <n v="0"/>
    <n v="24000"/>
    <x v="0"/>
    <n v="40600"/>
    <n v="24000"/>
  </r>
  <r>
    <n v="1"/>
    <s v="BARTON STREET"/>
    <s v="BARTON CT"/>
    <s v="CHESTNUT ST"/>
    <n v="260.75494220822202"/>
    <n v="4.9385405721254001E-2"/>
    <n v="6"/>
    <s v="Poor"/>
    <n v="2022"/>
    <n v="2022"/>
    <s v="Reclamation"/>
    <s v="Checked"/>
    <s v="On Street"/>
    <s v="Granite"/>
    <s v="Concrete"/>
    <n v="16600"/>
    <s v="Asphalt"/>
    <n v="9000"/>
    <n v="0"/>
    <n v="24000"/>
    <x v="0"/>
    <n v="40600"/>
    <n v="24000"/>
  </r>
  <r>
    <n v="1"/>
    <s v="BARTON STREET"/>
    <s v="HIGH ST"/>
    <s v="ALTER CT"/>
    <n v="395.97250826271301"/>
    <n v="7.4994793231574999E-2"/>
    <n v="20"/>
    <s v="Poor"/>
    <n v="2022"/>
    <n v="2022"/>
    <s v="Reclamation"/>
    <s v="Checked"/>
    <s v="On Street"/>
    <s v="Granite"/>
    <s v="Concrete"/>
    <n v="16600"/>
    <s v="Asphalt"/>
    <n v="9000"/>
    <n v="0"/>
    <n v="24000"/>
    <x v="0"/>
    <n v="40600"/>
    <n v="24000"/>
  </r>
  <r>
    <n v="1"/>
    <s v="GOODWINS AVE"/>
    <s v="UNION ST"/>
    <s v="WATER ST"/>
    <n v="179.21857639999999"/>
    <n v="3.3942911999999999E-2"/>
    <n v="5"/>
    <s v="Very Poor"/>
    <s v="NA"/>
    <n v="2022"/>
    <s v="Reclamation"/>
    <s v="Checked"/>
    <s v="On Street"/>
    <s v="NA"/>
    <s v="None"/>
    <n v="0"/>
    <s v="NA"/>
    <n v="0"/>
    <n v="0"/>
    <n v="12000"/>
    <x v="0"/>
    <n v="12000"/>
    <n v="12000"/>
  </r>
  <r>
    <n v="1"/>
    <s v="MILK ST"/>
    <s v="FRANKLIN ST"/>
    <s v="BROMFIELD ST"/>
    <n v="264.28431849999998"/>
    <n v="5.0053847999999998E-2"/>
    <n v="38"/>
    <s v="Very Poor"/>
    <s v="NA"/>
    <n v="2022"/>
    <s v="Reclamation"/>
    <s v="Checked"/>
    <s v="On Street"/>
    <s v="Granite"/>
    <s v="Brick "/>
    <n v="291000"/>
    <s v="Concrete "/>
    <n v="128000"/>
    <n v="0"/>
    <n v="31666.666666666668"/>
    <x v="0"/>
    <n v="322666.66666666669"/>
    <n v="31666.666666666668"/>
  </r>
  <r>
    <n v="2"/>
    <s v="FAIR ST"/>
    <s v="CHARTER ST"/>
    <s v="SPRING ST"/>
    <n v="138.99812349999999"/>
    <n v="2.6325402000000001E-2"/>
    <n v="28"/>
    <s v="Very Poo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AIR ST"/>
    <s v="ESSEX ST"/>
    <s v="MIDDLE ST"/>
    <n v="172.9443449"/>
    <n v="3.2754611000000003E-2"/>
    <n v="49"/>
    <s v="Poo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AIR ST"/>
    <s v="LIBERTY ST"/>
    <s v="WATER ST"/>
    <n v="530.66459350000002"/>
    <n v="0.100504658"/>
    <n v="61"/>
    <s v="Fai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AIR ST"/>
    <s v="MIDDLE ST"/>
    <s v="LIBERTY ST"/>
    <n v="187.88040100000001"/>
    <n v="3.5583409000000003E-2"/>
    <n v="58"/>
    <s v="Poo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AIR ST"/>
    <s v="ORANGE ST"/>
    <s v="CHARTER ST"/>
    <n v="63.48785728"/>
    <n v="1.2024215E-2"/>
    <n v="23"/>
    <s v="Very Poo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AIR ST"/>
    <s v="PROSPECT ST"/>
    <s v="TEMPLE ST"/>
    <n v="166.29635999999999"/>
    <n v="3.1495522999999997E-2"/>
    <n v="60"/>
    <s v="Poo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AIR ST"/>
    <s v="SPRING ST"/>
    <s v="ESSEX ST"/>
    <n v="85.716833120000004"/>
    <n v="1.6234248999999999E-2"/>
    <n v="8"/>
    <s v="Very Poo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AIR ST"/>
    <s v="TEMPLE ST"/>
    <s v="ORANGE ST"/>
    <n v="171.49355220000001"/>
    <n v="3.2479839000000003E-2"/>
    <n v="34"/>
    <s v="Very Poor"/>
    <n v="2022"/>
    <n v="2023"/>
    <s v="Reclamation"/>
    <s v="Checked"/>
    <s v="On Street"/>
    <s v="Granite"/>
    <s v="Brick "/>
    <n v="40625"/>
    <s v="Brick and Concrete"/>
    <n v="40625"/>
    <n v="0"/>
    <n v="0"/>
    <x v="1"/>
    <n v="40625"/>
    <n v="0"/>
  </r>
  <r>
    <n v="2"/>
    <s v="FRUIT ST"/>
    <s v="HIGH ST"/>
    <s v="PROSPECT ST"/>
    <n v="576.47219010000003"/>
    <n v="0.109180339"/>
    <n v="59"/>
    <s v="Poor"/>
    <n v="2022"/>
    <n v="2023"/>
    <s v="Mill &amp; Overlay"/>
    <s v="Checked"/>
    <s v="On Street"/>
    <s v="Granite"/>
    <s v="Brick "/>
    <n v="116000"/>
    <s v="Brick "/>
    <n v="116000"/>
    <n v="116000"/>
    <n v="0"/>
    <x v="1"/>
    <n v="116000"/>
    <n v="116000"/>
  </r>
  <r>
    <n v="2"/>
    <s v="MIDDLE ST"/>
    <s v="CENTER ST"/>
    <s v="FAIR ST"/>
    <n v="338.99501099999998"/>
    <n v="6.4203600999999999E-2"/>
    <n v="51"/>
    <s v="Poor"/>
    <n v="2022"/>
    <n v="2023"/>
    <s v="Reclamation"/>
    <s v="Checked"/>
    <s v="On Street"/>
    <s v="Granite"/>
    <s v="Brick "/>
    <n v="69000"/>
    <s v="Brick "/>
    <n v="69000"/>
    <n v="0"/>
    <n v="0"/>
    <x v="2"/>
    <n v="69000"/>
    <n v="0"/>
  </r>
  <r>
    <n v="2"/>
    <s v="MIDDLE ST"/>
    <s v="FAIR ST"/>
    <s v="INDEPENDENT ST"/>
    <n v="193.42763170000001"/>
    <n v="3.6634021000000003E-2"/>
    <n v="29"/>
    <s v="Very Poor"/>
    <n v="2022"/>
    <n v="2023"/>
    <s v="Reclamation"/>
    <s v="Checked"/>
    <s v="On Street"/>
    <s v="Granite"/>
    <s v="Brick "/>
    <n v="69000"/>
    <s v="Concrete"/>
    <n v="44000"/>
    <n v="0"/>
    <n v="0"/>
    <x v="2"/>
    <n v="69000"/>
    <n v="0"/>
  </r>
  <r>
    <n v="2"/>
    <s v="MIDDLE ST"/>
    <s v="INDEPENDENT ST"/>
    <s v="FEDERAL ST"/>
    <n v="416.65962910000002"/>
    <n v="7.8912809E-2"/>
    <n v="35"/>
    <s v="Very Poor"/>
    <n v="2022"/>
    <n v="2023"/>
    <s v="Reclamation"/>
    <s v="Checked"/>
    <s v="On Street"/>
    <s v="Granite"/>
    <s v="Brick "/>
    <n v="69000"/>
    <s v="Concrete"/>
    <n v="44000"/>
    <n v="0"/>
    <n v="0"/>
    <x v="2"/>
    <n v="69000"/>
    <n v="0"/>
  </r>
  <r>
    <n v="2"/>
    <s v="MILK ST"/>
    <s v="FEDERAL ST"/>
    <s v="LIME ST"/>
    <n v="612.10021389999997"/>
    <n v="0.11592807099999999"/>
    <n v="59"/>
    <s v="Poor"/>
    <n v="2022"/>
    <n v="2023"/>
    <s v="Reclamation"/>
    <s v="Checked"/>
    <s v="On Street"/>
    <s v="Granite"/>
    <s v="Brick "/>
    <n v="145500"/>
    <s v="Concrete"/>
    <n v="110000"/>
    <n v="0"/>
    <n v="31666.666666666668"/>
    <x v="2"/>
    <n v="177166.66666666666"/>
    <n v="31666.666666666668"/>
  </r>
  <r>
    <n v="2"/>
    <s v="MILK ST"/>
    <s v="LIME ST"/>
    <s v="FRANKLIN ST"/>
    <n v="501.89440009999998"/>
    <n v="9.5055758000000004E-2"/>
    <n v="37"/>
    <s v="Very Poor"/>
    <n v="2022"/>
    <n v="2023"/>
    <s v="Reclamation"/>
    <s v="Checked"/>
    <s v="On Street"/>
    <s v="Granite"/>
    <s v="Brick "/>
    <n v="145500"/>
    <s v="Concrete"/>
    <n v="110000"/>
    <n v="0"/>
    <n v="31666.666666666668"/>
    <x v="2"/>
    <n v="177166.66666666666"/>
    <n v="31666.666666666668"/>
  </r>
  <r>
    <n v="3"/>
    <s v="BOARDMAN ST"/>
    <s v="ATKINSON ST"/>
    <s v="MERRIMAC ST"/>
    <n v="559.14415910000002"/>
    <n v="0.105898515"/>
    <n v="54"/>
    <s v="Poor"/>
    <n v="2022"/>
    <n v="2022"/>
    <s v="Mill &amp; Overlay"/>
    <s v="Checked"/>
    <s v="On Street"/>
    <s v="Granite"/>
    <s v="Brick "/>
    <n v="110000"/>
    <s v="Brick "/>
    <n v="110000"/>
    <n v="110000"/>
    <n v="5000"/>
    <x v="1"/>
    <n v="115000"/>
    <n v="115000"/>
  </r>
  <r>
    <n v="3"/>
    <s v="BOARDMAN ST"/>
    <s v="HIGH ST"/>
    <s v="WASHINGTON ST"/>
    <n v="441.81134209999999"/>
    <n v="8.3676391000000003E-2"/>
    <n v="48"/>
    <s v="Poor"/>
    <n v="2022"/>
    <n v="2022"/>
    <s v="Mill &amp; Overlay"/>
    <s v="Checked"/>
    <s v="On Street"/>
    <s v="Granite"/>
    <s v="Brick "/>
    <n v="110000"/>
    <s v="Brick "/>
    <n v="110000"/>
    <n v="110000"/>
    <n v="5000"/>
    <x v="1"/>
    <n v="115000"/>
    <n v="115000"/>
  </r>
  <r>
    <n v="3"/>
    <s v="BOARDMAN ST"/>
    <s v="WASHINGTON ST"/>
    <s v="ATKINSON ST"/>
    <n v="345.40894750000001"/>
    <n v="6.5418360999999994E-2"/>
    <n v="48"/>
    <s v="Poor"/>
    <n v="2022"/>
    <n v="2022"/>
    <s v="Mill &amp; Overlay"/>
    <s v="Checked"/>
    <s v="On Street"/>
    <s v="Granite"/>
    <s v="Brick "/>
    <n v="110000"/>
    <s v="Brick "/>
    <n v="110000"/>
    <n v="110000"/>
    <n v="5000"/>
    <x v="1"/>
    <n v="115000"/>
    <n v="115000"/>
  </r>
  <r>
    <n v="3"/>
    <s v="BRICHER PLACE"/>
    <s v="HILL ST"/>
    <s v="QUILL ST"/>
    <n v="200.057898109956"/>
    <n v="3.7889753429915997E-2"/>
    <n v="18"/>
    <s v="Poor"/>
    <s v="NA"/>
    <n v="2022"/>
    <s v="Reclamation"/>
    <s v="Checked"/>
    <s v="On Street"/>
    <s v="NA"/>
    <s v="NA"/>
    <n v="0"/>
    <s v="NA"/>
    <n v="0"/>
    <n v="0"/>
    <n v="16500"/>
    <x v="0"/>
    <n v="16500"/>
    <n v="16500"/>
  </r>
  <r>
    <n v="3"/>
    <s v="BRICHER PLACE"/>
    <s v="QUILL ST"/>
    <s v="CHERRY ST"/>
    <n v="166.071469158589"/>
    <n v="3.1452929764884001E-2"/>
    <n v="15"/>
    <s v="Poor"/>
    <s v="NA"/>
    <n v="2022"/>
    <s v="Reclamation"/>
    <s v="Checked"/>
    <s v="On Street"/>
    <s v="NA"/>
    <s v="NA"/>
    <n v="0"/>
    <s v="NA"/>
    <n v="0"/>
    <n v="0"/>
    <n v="16500"/>
    <x v="0"/>
    <n v="16500"/>
    <n v="16500"/>
  </r>
  <r>
    <n v="3"/>
    <s v="CHERRY ST"/>
    <s v="ROUTE 1"/>
    <s v="CHERRY ST EXT"/>
    <n v="815.13875375363102"/>
    <n v="0.15438233972606699"/>
    <n v="39"/>
    <s v="Poor"/>
    <s v="NA"/>
    <n v="2022"/>
    <s v="Reclamation"/>
    <s v="Checked"/>
    <s v="On Street"/>
    <s v="NA"/>
    <s v="NA"/>
    <n v="0"/>
    <s v="NA"/>
    <n v="0"/>
    <n v="0"/>
    <n v="27500"/>
    <x v="0"/>
    <n v="27500"/>
    <n v="27500"/>
  </r>
  <r>
    <n v="3"/>
    <s v="CHERRY ST"/>
    <s v="CHERRY ST EXT"/>
    <s v="BRICHER PL"/>
    <n v="616.88097464604596"/>
    <n v="0.116833517925388"/>
    <n v="53"/>
    <s v="Poor"/>
    <s v="NA"/>
    <n v="2022"/>
    <s v="Reclamation"/>
    <s v="Checked"/>
    <s v="On Street"/>
    <s v="NA"/>
    <s v="NA"/>
    <n v="0"/>
    <s v="NA"/>
    <n v="0"/>
    <n v="0"/>
    <n v="27500"/>
    <x v="0"/>
    <n v="27500"/>
    <n v="27500"/>
  </r>
  <r>
    <n v="3"/>
    <s v="DEXTER LN"/>
    <s v="HIGH ST"/>
    <s v="DEAD END"/>
    <n v="843.04807470000003"/>
    <n v="0.15966819600000001"/>
    <n v="52"/>
    <s v="Poor"/>
    <s v="NA"/>
    <n v="2022"/>
    <s v="Mill &amp; Overlay"/>
    <s v="Checked"/>
    <s v="On Street"/>
    <s v="NA"/>
    <s v="NA"/>
    <n v="0"/>
    <s v="NA"/>
    <n v="0"/>
    <n v="0"/>
    <n v="36000"/>
    <x v="0"/>
    <n v="36000"/>
    <n v="36000"/>
  </r>
  <r>
    <n v="3"/>
    <s v="NEW PASTURE WY"/>
    <s v="GRAF RD"/>
    <s v="CUL DE SAC"/>
    <n v="1484.7154657701301"/>
    <n v="0.28119611094131403"/>
    <n v="24"/>
    <s v="Fair"/>
    <s v="NA"/>
    <n v="2022"/>
    <s v="Mill &amp; Overlay"/>
    <s v="Checked"/>
    <s v="On Street"/>
    <s v="NA"/>
    <s v="NA"/>
    <n v="0"/>
    <s v="NA"/>
    <n v="0"/>
    <n v="0"/>
    <n v="72000"/>
    <x v="0"/>
    <n v="72000"/>
    <n v="72000"/>
  </r>
  <r>
    <n v="3"/>
    <s v="QUILL ST"/>
    <s v="BRICHER PL"/>
    <s v="DEAD END"/>
    <n v="201.3886373"/>
    <n v="3.8141787000000003E-2"/>
    <n v="34"/>
    <s v="Poor"/>
    <s v="NA"/>
    <n v="2022"/>
    <s v="Reclamation"/>
    <s v="Checked"/>
    <s v="On Street"/>
    <s v="NA"/>
    <s v="NA"/>
    <n v="0"/>
    <s v="NA"/>
    <n v="0"/>
    <n v="0"/>
    <n v="15000"/>
    <x v="0"/>
    <n v="15000"/>
    <n v="15000"/>
  </r>
  <r>
    <n v="3"/>
    <s v="STANLEY TUCKER DR"/>
    <s v="MALCOLM K. HOYT RD"/>
    <s v="CUL DE SAC"/>
    <n v="1019.630776"/>
    <n v="0.19311188900000001"/>
    <n v="43"/>
    <s v="Poor"/>
    <s v="NA"/>
    <n v="2022"/>
    <s v="Mill &amp; Overlay"/>
    <s v="Checked"/>
    <s v="On Street"/>
    <s v="NA"/>
    <s v="NA"/>
    <n v="0"/>
    <s v="NA"/>
    <n v="0"/>
    <n v="0"/>
    <n v="61000"/>
    <x v="0"/>
    <n v="61000"/>
    <n v="61000"/>
  </r>
  <r>
    <n v="3"/>
    <s v="VERNON ST"/>
    <s v="CAREY AVE"/>
    <s v="DEAD END"/>
    <n v="96.528307350000006"/>
    <n v="1.8281875999999999E-2"/>
    <n v="0"/>
    <s v="Very Poor"/>
    <s v="NA"/>
    <n v="2022"/>
    <s v="Reclamation"/>
    <s v="Checked"/>
    <s v="On Street"/>
    <s v="NA"/>
    <s v="NA"/>
    <n v="0"/>
    <s v="NA"/>
    <n v="0"/>
    <n v="0"/>
    <n v="8000"/>
    <x v="0"/>
    <n v="8000"/>
    <n v="8000"/>
  </r>
  <r>
    <n v="4"/>
    <s v="ARLINGTON ST"/>
    <s v="HIGHLAND AVE"/>
    <s v="HIGH ST"/>
    <n v="907.48683900000003"/>
    <n v="0.17187250700000001"/>
    <n v="28"/>
    <s v="Very Poor"/>
    <n v="2022"/>
    <n v="2023"/>
    <s v="Reclamation"/>
    <s v="Checked"/>
    <s v="On Street"/>
    <s v="Granite"/>
    <s v="Brick"/>
    <n v="658000"/>
    <s v="Concrete "/>
    <n v="207000"/>
    <n v="207000"/>
    <n v="0"/>
    <x v="2"/>
    <n v="658000"/>
    <n v="207000"/>
  </r>
  <r>
    <n v="4"/>
    <s v="CHRISTOPHER ST"/>
    <s v="PLUMMER AVE"/>
    <s v="JEFFERSON ST"/>
    <n v="673.32176730000003"/>
    <n v="0.12752306199999999"/>
    <n v="36"/>
    <s v="Very Poor"/>
    <n v="2022"/>
    <n v="2023"/>
    <s v="Reclamation"/>
    <s v="Checked"/>
    <s v="On Street"/>
    <s v="NA"/>
    <s v="None"/>
    <n v="0"/>
    <s v="None"/>
    <n v="0"/>
    <n v="0"/>
    <n v="0"/>
    <x v="3"/>
    <n v="0"/>
    <n v="0"/>
  </r>
  <r>
    <n v="5"/>
    <s v="TRACY STREET"/>
    <s v="NORTH ATKINSON ST"/>
    <s v="COLUMBUS AVE"/>
    <n v="523.39215971922204"/>
    <n v="9.9127302977126006E-2"/>
    <n v="20"/>
    <s v="Poor"/>
    <s v="NA"/>
    <n v="2022"/>
    <s v="Mill &amp; Overlay"/>
    <s v="Checked"/>
    <s v="On Street"/>
    <s v="NA"/>
    <s v="NA"/>
    <n v="0"/>
    <s v="None"/>
    <n v="0"/>
    <n v="0"/>
    <n v="42000"/>
    <x v="0"/>
    <n v="42000"/>
    <n v="42000"/>
  </r>
  <r>
    <n v="5"/>
    <s v="HIGHLAWN TER"/>
    <s v="HIGH ST"/>
    <s v="DEAD END"/>
    <n v="280.75704489999998"/>
    <n v="5.3173682999999999E-2"/>
    <n v="46"/>
    <s v="Poor"/>
    <s v="NA"/>
    <n v="2022"/>
    <s v="Mill &amp; Overlay"/>
    <s v="Checked"/>
    <s v="On Street"/>
    <s v="NA"/>
    <s v="NA"/>
    <n v="0"/>
    <s v="None"/>
    <n v="0"/>
    <n v="0"/>
    <n v="5000"/>
    <x v="0"/>
    <n v="5000"/>
    <n v="5000"/>
  </r>
  <r>
    <n v="5"/>
    <s v="HOPE AVE"/>
    <s v="ALBERTA AVE"/>
    <s v="IONA AVE"/>
    <n v="505.7299562"/>
    <n v="9.5782189000000004E-2"/>
    <n v="37"/>
    <s v="Very Poor"/>
    <s v="NA"/>
    <n v="2022"/>
    <s v="Reclamation"/>
    <s v="Checked"/>
    <s v="On Street"/>
    <s v="NA"/>
    <s v="NA"/>
    <n v="0"/>
    <s v="None"/>
    <n v="0"/>
    <n v="0"/>
    <n v="33000"/>
    <x v="0"/>
    <n v="33000"/>
    <n v="33000"/>
  </r>
  <r>
    <n v="5"/>
    <s v="QUAIL RUN HOLLOW"/>
    <s v="DOE RUN DR"/>
    <s v="FOX RUN RD"/>
    <n v="379.58954162757499"/>
    <n v="7.1891958641585998E-2"/>
    <n v="49"/>
    <s v="Poor"/>
    <n v="2022"/>
    <n v="2022"/>
    <s v="Mill &amp; Overlay"/>
    <s v="Checked"/>
    <s v="On Street"/>
    <s v="Asphalt"/>
    <s v="Asphalt"/>
    <n v="0"/>
    <s v="Asphalt"/>
    <n v="0"/>
    <n v="0"/>
    <n v="23333.333333333332"/>
    <x v="0"/>
    <n v="23333.333333333332"/>
    <n v="23333.333333333332"/>
  </r>
  <r>
    <n v="5"/>
    <s v="QUAIL RUN HOLLOW"/>
    <s v="FOX RUN RD"/>
    <s v="PHEASANT RUN DR"/>
    <n v="374.55440686318099"/>
    <n v="7.0938334633178002E-2"/>
    <n v="49"/>
    <s v="Poor"/>
    <s v="NA"/>
    <n v="2022"/>
    <s v="Mill &amp; Overlay"/>
    <s v="Checked"/>
    <s v="On Street"/>
    <s v="NA"/>
    <s v="NA"/>
    <n v="0"/>
    <s v="None"/>
    <n v="0"/>
    <n v="0"/>
    <n v="23333.333333333332"/>
    <x v="0"/>
    <n v="23333.333333333332"/>
    <n v="23333.333333333332"/>
  </r>
  <r>
    <n v="5"/>
    <s v="QUAIL RUN HOLLOW"/>
    <s v="PHEASANT RUN DR"/>
    <s v="WILDWOOD DR"/>
    <n v="272.03343035243802"/>
    <n v="5.1521483021295E-2"/>
    <n v="52"/>
    <s v="Poor"/>
    <s v="NA"/>
    <n v="2022"/>
    <s v="Mill &amp; Overlay"/>
    <s v="Checked"/>
    <s v="On Street"/>
    <s v="NA"/>
    <s v="NA"/>
    <n v="0"/>
    <s v="None"/>
    <n v="0"/>
    <n v="0"/>
    <n v="23333.333333333332"/>
    <x v="0"/>
    <n v="23333.333333333332"/>
    <n v="23333.333333333332"/>
  </r>
  <r>
    <n v="5"/>
    <s v="SIMMONS DRIVE"/>
    <s v="NORTH ATKINSON ST"/>
    <s v="GOLDEN DR"/>
    <n v="258.36997044461799"/>
    <n v="4.8933706523602002E-2"/>
    <n v="66"/>
    <s v="Fair"/>
    <s v="NA"/>
    <n v="2022"/>
    <s v="Mill &amp; Overlay"/>
    <s v="Checked"/>
    <s v="On Street"/>
    <s v="NA"/>
    <s v="NA"/>
    <n v="0"/>
    <s v="None"/>
    <n v="0"/>
    <n v="0"/>
    <n v="12333.333333333334"/>
    <x v="0"/>
    <n v="12333.333333333334"/>
    <n v="12333.333333333334"/>
  </r>
  <r>
    <n v="5"/>
    <s v="SIMMONS DRIVE"/>
    <s v="GOLDEN DR"/>
    <s v="GOLDEN DR"/>
    <n v="245.25995850037401"/>
    <n v="4.6450749715979997E-2"/>
    <n v="66"/>
    <s v="Fair"/>
    <s v="NA"/>
    <n v="2022"/>
    <s v="Mill &amp; Overlay"/>
    <s v="Checked"/>
    <s v="On Street"/>
    <s v="NA"/>
    <s v="NA"/>
    <n v="0"/>
    <s v="None"/>
    <n v="0"/>
    <n v="0"/>
    <n v="12333.333333333334"/>
    <x v="0"/>
    <n v="12333.333333333334"/>
    <n v="12333.333333333334"/>
  </r>
  <r>
    <n v="5"/>
    <s v="SIMMONS DRIVE"/>
    <s v="GOLDEN DR"/>
    <s v="DEAD END"/>
    <n v="228.076434281709"/>
    <n v="4.3196294371536E-2"/>
    <n v="59"/>
    <s v="Poor"/>
    <s v="NA"/>
    <n v="2022"/>
    <s v="Mill &amp; Overlay"/>
    <s v="Checked"/>
    <s v="On Street"/>
    <s v="NA"/>
    <s v="NA"/>
    <n v="0"/>
    <s v="None"/>
    <n v="0"/>
    <n v="0"/>
    <n v="12333.333333333334"/>
    <x v="0"/>
    <n v="12333.333333333334"/>
    <n v="12333.333333333334"/>
  </r>
  <r>
    <n v="5"/>
    <s v="STICKNEY AVENUE"/>
    <s v="ALBERTA AVE"/>
    <s v="LOW ST"/>
    <n v="549.73608497607097"/>
    <n v="0.10411668276062"/>
    <n v="70"/>
    <s v="Fair"/>
    <s v="NA"/>
    <n v="2022"/>
    <s v="Mill &amp; Overlay"/>
    <s v="Checked"/>
    <s v="On Street"/>
    <s v="NA"/>
    <s v="NA"/>
    <n v="0"/>
    <s v="None"/>
    <n v="0"/>
    <n v="0"/>
    <n v="26000"/>
    <x v="0"/>
    <n v="26000"/>
    <n v="26000"/>
  </r>
  <r>
    <n v="5"/>
    <s v="DOE RUN DRIVE"/>
    <s v="HALE ST "/>
    <s v="CUL DE SAC"/>
    <n v="1200"/>
    <n v="0.23"/>
    <n v="63"/>
    <s v="Poor "/>
    <s v="NA"/>
    <n v="2022"/>
    <s v="Mill &amp; Overlay"/>
    <s v="Checked"/>
    <s v="On Street"/>
    <s v="NA"/>
    <s v="NA"/>
    <n v="0"/>
    <s v="None"/>
    <n v="0"/>
    <n v="0"/>
    <n v="79000"/>
    <x v="0"/>
    <n v="79000"/>
    <n v="79000"/>
  </r>
  <r>
    <n v="5"/>
    <s v="FOX RUN DRIVE"/>
    <s v="SQUIRES GLEN"/>
    <s v="QUAIL RUN HOLLOW"/>
    <n v="1171.8232139204401"/>
    <n v="0.22"/>
    <n v="58"/>
    <s v="Poor"/>
    <s v="NA"/>
    <n v="2022"/>
    <s v="Mill &amp; Overlay"/>
    <s v="Checked"/>
    <s v="On Street"/>
    <s v="Asphalt"/>
    <s v="Asphalt"/>
    <n v="0"/>
    <s v="Asphalt"/>
    <n v="40000"/>
    <n v="0"/>
    <n v="77000"/>
    <x v="0"/>
    <n v="77000"/>
    <n v="77000"/>
  </r>
  <r>
    <n v="6"/>
    <s v="BOURBEAU TER"/>
    <s v="TURKEY HILL RD"/>
    <s v="TURKEY HILL RD"/>
    <n v="1994.6706859999999"/>
    <n v="0.37777853900000002"/>
    <n v="44"/>
    <s v="Poor"/>
    <n v="2022"/>
    <n v="2023"/>
    <s v="Mill &amp; Overlay"/>
    <s v="Checked"/>
    <s v="On Street"/>
    <s v="Asphalt"/>
    <s v="Asphalt "/>
    <n v="52000"/>
    <s v="Asphalt "/>
    <n v="52000"/>
    <n v="52000"/>
    <n v="0"/>
    <x v="2"/>
    <n v="52000"/>
    <n v="52000"/>
  </r>
  <r>
    <n v="6"/>
    <s v="NOBLE STREET"/>
    <s v="COOMBS CIR"/>
    <s v="STOREY AVE"/>
    <n v="1358.7738837391601"/>
    <n v="0.25734353858696202"/>
    <n v="20"/>
    <s v="Very Poor"/>
    <s v="NA "/>
    <n v="2023"/>
    <s v="Reclamation"/>
    <s v="Checked"/>
    <s v="On Street"/>
    <s v="NA"/>
    <s v="None"/>
    <n v="0"/>
    <s v="None"/>
    <n v="0"/>
    <n v="0"/>
    <n v="0"/>
    <x v="3"/>
    <n v="0"/>
    <n v="0"/>
  </r>
  <r>
    <n v="6"/>
    <s v="PETERS ROAD"/>
    <s v="MARQUAND RD"/>
    <s v="HAWTHORNE RD"/>
    <n v="497.63281431002503"/>
    <n v="9.4248639073868004E-2"/>
    <n v="55"/>
    <s v="Poor"/>
    <s v="NA"/>
    <n v="2023"/>
    <s v="Mill &amp; Overlay"/>
    <s v="Checked"/>
    <s v="On Street"/>
    <s v="NA"/>
    <s v="None"/>
    <n v="0"/>
    <s v="None"/>
    <n v="0"/>
    <n v="0"/>
    <n v="0"/>
    <x v="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7" indent="0" outline="1" outlineData="1" multipleFieldFilters="0">
  <location ref="A3:B8" firstHeaderRow="1" firstDataRow="1" firstDataCol="1"/>
  <pivotFields count="23">
    <pivotField showAll="0"/>
    <pivotField showAll="0"/>
    <pivotField showAll="0"/>
    <pivotField showAll="0"/>
    <pivotField numFmtId="2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numFmtId="164" showAll="0"/>
    <pivotField numFmtId="164" showAll="0"/>
    <pivotField numFmtId="164" showAll="0"/>
    <pivotField axis="axisRow" showAll="0">
      <items count="5">
        <item x="0"/>
        <item x="1"/>
        <item x="2"/>
        <item x="3"/>
        <item t="default"/>
      </items>
    </pivotField>
    <pivotField numFmtId="164" showAll="0"/>
    <pivotField dataField="1" numFmtId="164" showAll="0"/>
  </pivotFields>
  <rowFields count="1">
    <field x="2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Estimated Total Cost (With Ordinance Change)" fld="22" baseField="0" baseItem="0"/>
  </dataFields>
  <formats count="2">
    <format dxfId="3">
      <pivotArea collapsedLevelsAreSubtotals="1" fieldPosition="0">
        <references count="1">
          <reference field="20" count="0"/>
        </references>
      </pivotArea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0" sqref="C40"/>
    </sheetView>
  </sheetViews>
  <sheetFormatPr defaultRowHeight="15" x14ac:dyDescent="0.25"/>
  <cols>
    <col min="1" max="1" width="5.85546875" style="15" bestFit="1" customWidth="1"/>
    <col min="2" max="2" width="19.28515625" style="15" bestFit="1" customWidth="1"/>
    <col min="3" max="3" width="20.42578125" style="15" customWidth="1"/>
    <col min="4" max="4" width="18" style="15" bestFit="1" customWidth="1"/>
    <col min="5" max="5" width="11.42578125" style="15" customWidth="1"/>
    <col min="6" max="6" width="7.42578125" style="15" bestFit="1" customWidth="1"/>
    <col min="7" max="7" width="12.85546875" style="15" bestFit="1" customWidth="1"/>
    <col min="8" max="8" width="9.7109375" style="15" bestFit="1" customWidth="1"/>
    <col min="9" max="9" width="15.5703125" style="37" bestFit="1" customWidth="1"/>
    <col min="10" max="10" width="13.42578125" style="37" bestFit="1" customWidth="1"/>
    <col min="11" max="11" width="14.140625" style="15" bestFit="1" customWidth="1"/>
    <col min="12" max="12" width="22.7109375" style="37" bestFit="1" customWidth="1"/>
    <col min="13" max="13" width="9.5703125" style="15" bestFit="1" customWidth="1"/>
    <col min="14" max="14" width="11" style="15" bestFit="1" customWidth="1"/>
    <col min="15" max="15" width="9.85546875" style="37" bestFit="1" customWidth="1"/>
    <col min="16" max="16" width="15" style="46" customWidth="1"/>
    <col min="17" max="17" width="18.140625" style="55" customWidth="1"/>
    <col min="18" max="20" width="18.85546875" style="46" customWidth="1"/>
    <col min="21" max="21" width="8.5703125" style="37" bestFit="1" customWidth="1"/>
    <col min="22" max="22" width="19.7109375" style="15" bestFit="1" customWidth="1"/>
    <col min="23" max="23" width="22.85546875" customWidth="1"/>
  </cols>
  <sheetData>
    <row r="1" spans="1:23" ht="60.75" thickBot="1" x14ac:dyDescent="0.3">
      <c r="A1" s="25" t="s">
        <v>28</v>
      </c>
      <c r="B1" s="27" t="s">
        <v>0</v>
      </c>
      <c r="C1" s="28" t="s">
        <v>1</v>
      </c>
      <c r="D1" s="64" t="s">
        <v>2</v>
      </c>
      <c r="E1" s="28" t="s">
        <v>3</v>
      </c>
      <c r="F1" s="28" t="s">
        <v>91</v>
      </c>
      <c r="G1" s="28" t="s">
        <v>92</v>
      </c>
      <c r="H1" s="28" t="s">
        <v>99</v>
      </c>
      <c r="I1" s="26" t="s">
        <v>102</v>
      </c>
      <c r="J1" s="26" t="s">
        <v>93</v>
      </c>
      <c r="K1" s="26" t="s">
        <v>101</v>
      </c>
      <c r="L1" s="26" t="s">
        <v>97</v>
      </c>
      <c r="M1" s="26" t="s">
        <v>104</v>
      </c>
      <c r="N1" s="26" t="s">
        <v>107</v>
      </c>
      <c r="O1" s="26" t="s">
        <v>113</v>
      </c>
      <c r="P1" s="38" t="s">
        <v>125</v>
      </c>
      <c r="Q1" s="47" t="s">
        <v>114</v>
      </c>
      <c r="R1" s="38" t="s">
        <v>130</v>
      </c>
      <c r="S1" s="38" t="s">
        <v>131</v>
      </c>
      <c r="T1" s="38" t="s">
        <v>124</v>
      </c>
      <c r="U1" s="29" t="s">
        <v>100</v>
      </c>
      <c r="V1" s="29" t="s">
        <v>121</v>
      </c>
      <c r="W1" s="29" t="s">
        <v>122</v>
      </c>
    </row>
    <row r="2" spans="1:23" ht="15.75" thickBot="1" x14ac:dyDescent="0.3">
      <c r="A2" s="19">
        <v>1</v>
      </c>
      <c r="B2" s="19" t="s">
        <v>4</v>
      </c>
      <c r="C2" s="19" t="s">
        <v>5</v>
      </c>
      <c r="D2" s="19" t="s">
        <v>6</v>
      </c>
      <c r="E2" s="20">
        <v>761.95908317787598</v>
      </c>
      <c r="F2" s="20">
        <v>0.14431043242005201</v>
      </c>
      <c r="G2" s="19">
        <v>59</v>
      </c>
      <c r="H2" s="19" t="s">
        <v>7</v>
      </c>
      <c r="I2" s="31" t="s">
        <v>111</v>
      </c>
      <c r="J2" s="30">
        <v>2022</v>
      </c>
      <c r="K2" s="19" t="s">
        <v>8</v>
      </c>
      <c r="L2" s="30" t="s">
        <v>98</v>
      </c>
      <c r="M2" s="19" t="s">
        <v>105</v>
      </c>
      <c r="N2" s="31" t="s">
        <v>111</v>
      </c>
      <c r="O2" s="31" t="s">
        <v>111</v>
      </c>
      <c r="P2" s="39">
        <v>0</v>
      </c>
      <c r="Q2" s="48" t="s">
        <v>111</v>
      </c>
      <c r="R2" s="39">
        <v>0</v>
      </c>
      <c r="S2" s="39">
        <v>0</v>
      </c>
      <c r="T2" s="39">
        <f>91000/4</f>
        <v>22750</v>
      </c>
      <c r="U2" s="30" t="s">
        <v>103</v>
      </c>
      <c r="V2" s="62">
        <f>SUM(P2+T2)</f>
        <v>22750</v>
      </c>
      <c r="W2" s="63">
        <f>SUM(T2+S2)</f>
        <v>22750</v>
      </c>
    </row>
    <row r="3" spans="1:23" ht="15.75" thickBot="1" x14ac:dyDescent="0.3">
      <c r="A3" s="4">
        <v>1</v>
      </c>
      <c r="B3" s="4" t="s">
        <v>4</v>
      </c>
      <c r="C3" s="4" t="s">
        <v>6</v>
      </c>
      <c r="D3" s="4" t="s">
        <v>9</v>
      </c>
      <c r="E3" s="5">
        <v>552.14028159817303</v>
      </c>
      <c r="F3" s="5">
        <v>0.104572023029957</v>
      </c>
      <c r="G3" s="4">
        <v>67</v>
      </c>
      <c r="H3" s="4" t="s">
        <v>10</v>
      </c>
      <c r="I3" s="31" t="s">
        <v>111</v>
      </c>
      <c r="J3" s="31">
        <v>2022</v>
      </c>
      <c r="K3" s="4" t="s">
        <v>8</v>
      </c>
      <c r="L3" s="31" t="s">
        <v>98</v>
      </c>
      <c r="M3" s="4" t="s">
        <v>105</v>
      </c>
      <c r="N3" s="31" t="s">
        <v>111</v>
      </c>
      <c r="O3" s="31" t="s">
        <v>111</v>
      </c>
      <c r="P3" s="39">
        <v>0</v>
      </c>
      <c r="Q3" s="49" t="s">
        <v>111</v>
      </c>
      <c r="R3" s="39">
        <v>0</v>
      </c>
      <c r="S3" s="39">
        <v>0</v>
      </c>
      <c r="T3" s="39">
        <f t="shared" ref="T3:T5" si="0">91000/4</f>
        <v>22750</v>
      </c>
      <c r="U3" s="30" t="s">
        <v>103</v>
      </c>
      <c r="V3" s="62">
        <f t="shared" ref="V3:V55" si="1">SUM(P3+T3)</f>
        <v>22750</v>
      </c>
      <c r="W3" s="63">
        <f t="shared" ref="W3:W55" si="2">SUM(T3+S3)</f>
        <v>22750</v>
      </c>
    </row>
    <row r="4" spans="1:23" ht="15.75" thickBot="1" x14ac:dyDescent="0.3">
      <c r="A4" s="4">
        <v>1</v>
      </c>
      <c r="B4" s="4" t="s">
        <v>4</v>
      </c>
      <c r="C4" s="4" t="s">
        <v>9</v>
      </c>
      <c r="D4" s="4" t="s">
        <v>11</v>
      </c>
      <c r="E4" s="5">
        <v>405.096245036087</v>
      </c>
      <c r="F4" s="5">
        <v>7.6722773681076994E-2</v>
      </c>
      <c r="G4" s="4">
        <v>63</v>
      </c>
      <c r="H4" s="4" t="s">
        <v>10</v>
      </c>
      <c r="I4" s="31" t="s">
        <v>111</v>
      </c>
      <c r="J4" s="31">
        <v>2022</v>
      </c>
      <c r="K4" s="4" t="s">
        <v>8</v>
      </c>
      <c r="L4" s="31" t="s">
        <v>98</v>
      </c>
      <c r="M4" s="4" t="s">
        <v>105</v>
      </c>
      <c r="N4" s="31" t="s">
        <v>111</v>
      </c>
      <c r="O4" s="31" t="s">
        <v>111</v>
      </c>
      <c r="P4" s="39">
        <v>0</v>
      </c>
      <c r="Q4" s="49" t="s">
        <v>111</v>
      </c>
      <c r="R4" s="39">
        <v>0</v>
      </c>
      <c r="S4" s="39">
        <v>0</v>
      </c>
      <c r="T4" s="39">
        <f t="shared" si="0"/>
        <v>22750</v>
      </c>
      <c r="U4" s="30" t="s">
        <v>103</v>
      </c>
      <c r="V4" s="62">
        <f t="shared" si="1"/>
        <v>22750</v>
      </c>
      <c r="W4" s="63">
        <f t="shared" si="2"/>
        <v>22750</v>
      </c>
    </row>
    <row r="5" spans="1:23" ht="15.75" thickBot="1" x14ac:dyDescent="0.3">
      <c r="A5" s="4">
        <v>1</v>
      </c>
      <c r="B5" s="4" t="s">
        <v>4</v>
      </c>
      <c r="C5" s="4" t="s">
        <v>11</v>
      </c>
      <c r="D5" s="4" t="s">
        <v>12</v>
      </c>
      <c r="E5" s="5">
        <v>274.47756053431198</v>
      </c>
      <c r="F5" s="5">
        <v>5.1984386464832E-2</v>
      </c>
      <c r="G5" s="4">
        <v>59</v>
      </c>
      <c r="H5" s="4" t="s">
        <v>7</v>
      </c>
      <c r="I5" s="31" t="s">
        <v>111</v>
      </c>
      <c r="J5" s="31">
        <v>2022</v>
      </c>
      <c r="K5" s="4" t="s">
        <v>8</v>
      </c>
      <c r="L5" s="31" t="s">
        <v>98</v>
      </c>
      <c r="M5" s="4" t="s">
        <v>105</v>
      </c>
      <c r="N5" s="31" t="s">
        <v>111</v>
      </c>
      <c r="O5" s="31" t="s">
        <v>111</v>
      </c>
      <c r="P5" s="39">
        <v>0</v>
      </c>
      <c r="Q5" s="49" t="s">
        <v>111</v>
      </c>
      <c r="R5" s="39">
        <v>0</v>
      </c>
      <c r="S5" s="39">
        <v>0</v>
      </c>
      <c r="T5" s="39">
        <f t="shared" si="0"/>
        <v>22750</v>
      </c>
      <c r="U5" s="30" t="s">
        <v>103</v>
      </c>
      <c r="V5" s="62">
        <f t="shared" si="1"/>
        <v>22750</v>
      </c>
      <c r="W5" s="63">
        <f t="shared" si="2"/>
        <v>22750</v>
      </c>
    </row>
    <row r="6" spans="1:23" ht="15.75" thickBot="1" x14ac:dyDescent="0.3">
      <c r="A6" s="4">
        <v>1</v>
      </c>
      <c r="B6" s="4" t="s">
        <v>13</v>
      </c>
      <c r="C6" s="4" t="s">
        <v>14</v>
      </c>
      <c r="D6" s="4" t="s">
        <v>15</v>
      </c>
      <c r="E6" s="5">
        <v>179.24539771741701</v>
      </c>
      <c r="F6" s="5">
        <v>3.3947991991935003E-2</v>
      </c>
      <c r="G6" s="4">
        <v>29</v>
      </c>
      <c r="H6" s="4" t="s">
        <v>7</v>
      </c>
      <c r="I6" s="31" t="s">
        <v>111</v>
      </c>
      <c r="J6" s="31">
        <v>2022</v>
      </c>
      <c r="K6" s="4" t="s">
        <v>16</v>
      </c>
      <c r="L6" s="31" t="s">
        <v>98</v>
      </c>
      <c r="M6" s="4" t="s">
        <v>105</v>
      </c>
      <c r="N6" s="4" t="s">
        <v>108</v>
      </c>
      <c r="O6" s="31" t="s">
        <v>115</v>
      </c>
      <c r="P6" s="40">
        <v>8800</v>
      </c>
      <c r="Q6" s="49" t="s">
        <v>94</v>
      </c>
      <c r="R6" s="40">
        <f>45000/5</f>
        <v>9000</v>
      </c>
      <c r="S6" s="39">
        <v>0</v>
      </c>
      <c r="T6" s="56">
        <v>14000</v>
      </c>
      <c r="U6" s="30" t="s">
        <v>103</v>
      </c>
      <c r="V6" s="62">
        <f t="shared" si="1"/>
        <v>22800</v>
      </c>
      <c r="W6" s="63">
        <f t="shared" si="2"/>
        <v>14000</v>
      </c>
    </row>
    <row r="7" spans="1:23" ht="15.75" thickBot="1" x14ac:dyDescent="0.3">
      <c r="A7" s="4">
        <v>1</v>
      </c>
      <c r="B7" s="4" t="s">
        <v>17</v>
      </c>
      <c r="C7" s="4" t="s">
        <v>14</v>
      </c>
      <c r="D7" s="4" t="s">
        <v>15</v>
      </c>
      <c r="E7" s="5">
        <v>203.917333053373</v>
      </c>
      <c r="F7" s="5">
        <v>3.8620707017683997E-2</v>
      </c>
      <c r="G7" s="4">
        <v>10</v>
      </c>
      <c r="H7" s="4" t="s">
        <v>7</v>
      </c>
      <c r="I7" s="31" t="s">
        <v>111</v>
      </c>
      <c r="J7" s="31">
        <v>2022</v>
      </c>
      <c r="K7" s="4" t="s">
        <v>16</v>
      </c>
      <c r="L7" s="31" t="s">
        <v>98</v>
      </c>
      <c r="M7" s="4" t="s">
        <v>105</v>
      </c>
      <c r="N7" s="4" t="s">
        <v>108</v>
      </c>
      <c r="O7" s="31" t="s">
        <v>109</v>
      </c>
      <c r="P7" s="40">
        <f t="shared" ref="P7:P10" si="3">83000/5</f>
        <v>16600</v>
      </c>
      <c r="Q7" s="49" t="s">
        <v>94</v>
      </c>
      <c r="R7" s="40">
        <f t="shared" ref="R7:R10" si="4">45000/5</f>
        <v>9000</v>
      </c>
      <c r="S7" s="39">
        <v>0</v>
      </c>
      <c r="T7" s="56">
        <v>16000</v>
      </c>
      <c r="U7" s="30" t="s">
        <v>103</v>
      </c>
      <c r="V7" s="62">
        <f t="shared" si="1"/>
        <v>32600</v>
      </c>
      <c r="W7" s="63">
        <f t="shared" si="2"/>
        <v>16000</v>
      </c>
    </row>
    <row r="8" spans="1:23" ht="15.75" thickBot="1" x14ac:dyDescent="0.3">
      <c r="A8" s="4">
        <v>1</v>
      </c>
      <c r="B8" s="4" t="s">
        <v>18</v>
      </c>
      <c r="C8" s="4" t="s">
        <v>19</v>
      </c>
      <c r="D8" s="4" t="s">
        <v>20</v>
      </c>
      <c r="E8" s="5">
        <v>250.80401833985201</v>
      </c>
      <c r="F8" s="5">
        <v>4.7500761049215003E-2</v>
      </c>
      <c r="G8" s="4">
        <v>6</v>
      </c>
      <c r="H8" s="4" t="s">
        <v>7</v>
      </c>
      <c r="I8" s="31">
        <v>2022</v>
      </c>
      <c r="J8" s="31">
        <v>2022</v>
      </c>
      <c r="K8" s="4" t="s">
        <v>16</v>
      </c>
      <c r="L8" s="31" t="s">
        <v>98</v>
      </c>
      <c r="M8" s="4" t="s">
        <v>105</v>
      </c>
      <c r="N8" s="4" t="s">
        <v>108</v>
      </c>
      <c r="O8" s="31" t="s">
        <v>115</v>
      </c>
      <c r="P8" s="40">
        <f t="shared" si="3"/>
        <v>16600</v>
      </c>
      <c r="Q8" s="49" t="s">
        <v>94</v>
      </c>
      <c r="R8" s="40">
        <f t="shared" si="4"/>
        <v>9000</v>
      </c>
      <c r="S8" s="39">
        <v>0</v>
      </c>
      <c r="T8" s="56">
        <f>72000/3</f>
        <v>24000</v>
      </c>
      <c r="U8" s="30" t="s">
        <v>103</v>
      </c>
      <c r="V8" s="62">
        <f t="shared" si="1"/>
        <v>40600</v>
      </c>
      <c r="W8" s="63">
        <f t="shared" si="2"/>
        <v>24000</v>
      </c>
    </row>
    <row r="9" spans="1:23" ht="15.75" thickBot="1" x14ac:dyDescent="0.3">
      <c r="A9" s="4">
        <v>1</v>
      </c>
      <c r="B9" s="4" t="s">
        <v>18</v>
      </c>
      <c r="C9" s="4" t="s">
        <v>20</v>
      </c>
      <c r="D9" s="4" t="s">
        <v>21</v>
      </c>
      <c r="E9" s="5">
        <v>260.75494220822202</v>
      </c>
      <c r="F9" s="5">
        <v>4.9385405721254001E-2</v>
      </c>
      <c r="G9" s="4">
        <v>6</v>
      </c>
      <c r="H9" s="4" t="s">
        <v>7</v>
      </c>
      <c r="I9" s="31">
        <v>2022</v>
      </c>
      <c r="J9" s="31">
        <v>2022</v>
      </c>
      <c r="K9" s="4" t="s">
        <v>16</v>
      </c>
      <c r="L9" s="31" t="s">
        <v>98</v>
      </c>
      <c r="M9" s="4" t="s">
        <v>105</v>
      </c>
      <c r="N9" s="4" t="s">
        <v>108</v>
      </c>
      <c r="O9" s="31" t="s">
        <v>115</v>
      </c>
      <c r="P9" s="40">
        <f t="shared" si="3"/>
        <v>16600</v>
      </c>
      <c r="Q9" s="49" t="s">
        <v>94</v>
      </c>
      <c r="R9" s="40">
        <f t="shared" si="4"/>
        <v>9000</v>
      </c>
      <c r="S9" s="39">
        <v>0</v>
      </c>
      <c r="T9" s="56">
        <f t="shared" ref="T9:T10" si="5">72000/3</f>
        <v>24000</v>
      </c>
      <c r="U9" s="30" t="s">
        <v>103</v>
      </c>
      <c r="V9" s="62">
        <f t="shared" si="1"/>
        <v>40600</v>
      </c>
      <c r="W9" s="63">
        <f t="shared" si="2"/>
        <v>24000</v>
      </c>
    </row>
    <row r="10" spans="1:23" ht="15.75" thickBot="1" x14ac:dyDescent="0.3">
      <c r="A10" s="4">
        <v>1</v>
      </c>
      <c r="B10" s="4" t="s">
        <v>18</v>
      </c>
      <c r="C10" s="4" t="s">
        <v>22</v>
      </c>
      <c r="D10" s="4" t="s">
        <v>19</v>
      </c>
      <c r="E10" s="5">
        <v>395.97250826271301</v>
      </c>
      <c r="F10" s="5">
        <v>7.4994793231574999E-2</v>
      </c>
      <c r="G10" s="4">
        <v>20</v>
      </c>
      <c r="H10" s="4" t="s">
        <v>7</v>
      </c>
      <c r="I10" s="31">
        <v>2022</v>
      </c>
      <c r="J10" s="31">
        <v>2022</v>
      </c>
      <c r="K10" s="4" t="s">
        <v>16</v>
      </c>
      <c r="L10" s="31" t="s">
        <v>98</v>
      </c>
      <c r="M10" s="4" t="s">
        <v>105</v>
      </c>
      <c r="N10" s="4" t="s">
        <v>108</v>
      </c>
      <c r="O10" s="31" t="s">
        <v>115</v>
      </c>
      <c r="P10" s="40">
        <f t="shared" si="3"/>
        <v>16600</v>
      </c>
      <c r="Q10" s="49" t="s">
        <v>94</v>
      </c>
      <c r="R10" s="40">
        <f t="shared" si="4"/>
        <v>9000</v>
      </c>
      <c r="S10" s="39">
        <v>0</v>
      </c>
      <c r="T10" s="56">
        <f t="shared" si="5"/>
        <v>24000</v>
      </c>
      <c r="U10" s="30" t="s">
        <v>103</v>
      </c>
      <c r="V10" s="62">
        <f t="shared" si="1"/>
        <v>40600</v>
      </c>
      <c r="W10" s="63">
        <f t="shared" si="2"/>
        <v>24000</v>
      </c>
    </row>
    <row r="11" spans="1:23" ht="15.75" thickBot="1" x14ac:dyDescent="0.3">
      <c r="A11" s="4">
        <v>1</v>
      </c>
      <c r="B11" s="4" t="s">
        <v>9</v>
      </c>
      <c r="C11" s="4" t="s">
        <v>6</v>
      </c>
      <c r="D11" s="4" t="s">
        <v>23</v>
      </c>
      <c r="E11" s="5">
        <v>179.21857639999999</v>
      </c>
      <c r="F11" s="5">
        <v>3.3942911999999999E-2</v>
      </c>
      <c r="G11" s="4">
        <v>5</v>
      </c>
      <c r="H11" s="4" t="s">
        <v>24</v>
      </c>
      <c r="I11" s="31" t="s">
        <v>111</v>
      </c>
      <c r="J11" s="31">
        <v>2022</v>
      </c>
      <c r="K11" s="4" t="s">
        <v>16</v>
      </c>
      <c r="L11" s="31" t="s">
        <v>98</v>
      </c>
      <c r="M11" s="4" t="s">
        <v>105</v>
      </c>
      <c r="N11" s="4" t="s">
        <v>111</v>
      </c>
      <c r="O11" s="31" t="s">
        <v>109</v>
      </c>
      <c r="P11" s="40">
        <v>0</v>
      </c>
      <c r="Q11" s="49" t="s">
        <v>111</v>
      </c>
      <c r="R11" s="40">
        <v>0</v>
      </c>
      <c r="S11" s="40">
        <v>0</v>
      </c>
      <c r="T11" s="56">
        <v>12000</v>
      </c>
      <c r="U11" s="30" t="s">
        <v>103</v>
      </c>
      <c r="V11" s="62">
        <f t="shared" si="1"/>
        <v>12000</v>
      </c>
      <c r="W11" s="63">
        <f t="shared" si="2"/>
        <v>12000</v>
      </c>
    </row>
    <row r="12" spans="1:23" ht="15.75" thickBot="1" x14ac:dyDescent="0.3">
      <c r="A12" s="4">
        <v>1</v>
      </c>
      <c r="B12" s="4" t="s">
        <v>25</v>
      </c>
      <c r="C12" s="4" t="s">
        <v>26</v>
      </c>
      <c r="D12" s="4" t="s">
        <v>27</v>
      </c>
      <c r="E12" s="5">
        <v>264.28431849999998</v>
      </c>
      <c r="F12" s="5">
        <v>5.0053847999999998E-2</v>
      </c>
      <c r="G12" s="4">
        <v>38</v>
      </c>
      <c r="H12" s="4" t="s">
        <v>24</v>
      </c>
      <c r="I12" s="31" t="s">
        <v>111</v>
      </c>
      <c r="J12" s="31">
        <v>2022</v>
      </c>
      <c r="K12" s="4" t="s">
        <v>16</v>
      </c>
      <c r="L12" s="31" t="s">
        <v>98</v>
      </c>
      <c r="M12" s="4" t="s">
        <v>105</v>
      </c>
      <c r="N12" s="4" t="s">
        <v>108</v>
      </c>
      <c r="O12" s="31" t="s">
        <v>110</v>
      </c>
      <c r="P12" s="40">
        <v>291000</v>
      </c>
      <c r="Q12" s="49" t="s">
        <v>116</v>
      </c>
      <c r="R12" s="40">
        <v>128000</v>
      </c>
      <c r="S12" s="40">
        <v>0</v>
      </c>
      <c r="T12" s="56">
        <f>95000/3</f>
        <v>31666.666666666668</v>
      </c>
      <c r="U12" s="30" t="s">
        <v>103</v>
      </c>
      <c r="V12" s="62">
        <f t="shared" si="1"/>
        <v>322666.66666666669</v>
      </c>
      <c r="W12" s="63">
        <f t="shared" si="2"/>
        <v>31666.666666666668</v>
      </c>
    </row>
    <row r="13" spans="1:23" ht="15.75" thickBot="1" x14ac:dyDescent="0.3">
      <c r="A13" s="16">
        <v>2</v>
      </c>
      <c r="B13" s="6" t="s">
        <v>29</v>
      </c>
      <c r="C13" s="6" t="s">
        <v>30</v>
      </c>
      <c r="D13" s="6" t="s">
        <v>31</v>
      </c>
      <c r="E13" s="7">
        <v>138.99812349999999</v>
      </c>
      <c r="F13" s="7">
        <v>2.6325402000000001E-2</v>
      </c>
      <c r="G13" s="6">
        <v>28</v>
      </c>
      <c r="H13" s="6" t="s">
        <v>24</v>
      </c>
      <c r="I13" s="32">
        <v>2022</v>
      </c>
      <c r="J13" s="32">
        <v>2023</v>
      </c>
      <c r="K13" s="6" t="s">
        <v>16</v>
      </c>
      <c r="L13" s="32" t="s">
        <v>98</v>
      </c>
      <c r="M13" s="6" t="s">
        <v>105</v>
      </c>
      <c r="N13" s="6" t="s">
        <v>108</v>
      </c>
      <c r="O13" s="32" t="s">
        <v>110</v>
      </c>
      <c r="P13" s="41">
        <f>325000/8</f>
        <v>40625</v>
      </c>
      <c r="Q13" s="50" t="s">
        <v>123</v>
      </c>
      <c r="R13" s="41">
        <f>325000/8</f>
        <v>40625</v>
      </c>
      <c r="S13" s="57">
        <v>0</v>
      </c>
      <c r="T13" s="57">
        <v>0</v>
      </c>
      <c r="U13" s="30" t="s">
        <v>119</v>
      </c>
      <c r="V13" s="62">
        <f t="shared" si="1"/>
        <v>40625</v>
      </c>
      <c r="W13" s="63">
        <f t="shared" si="2"/>
        <v>0</v>
      </c>
    </row>
    <row r="14" spans="1:23" ht="15.75" thickBot="1" x14ac:dyDescent="0.3">
      <c r="A14" s="16">
        <v>2</v>
      </c>
      <c r="B14" s="6" t="s">
        <v>29</v>
      </c>
      <c r="C14" s="6" t="s">
        <v>32</v>
      </c>
      <c r="D14" s="6" t="s">
        <v>33</v>
      </c>
      <c r="E14" s="7">
        <v>172.9443449</v>
      </c>
      <c r="F14" s="7">
        <v>3.2754611000000003E-2</v>
      </c>
      <c r="G14" s="6">
        <v>49</v>
      </c>
      <c r="H14" s="6" t="s">
        <v>7</v>
      </c>
      <c r="I14" s="32">
        <v>2022</v>
      </c>
      <c r="J14" s="32">
        <v>2023</v>
      </c>
      <c r="K14" s="6" t="s">
        <v>16</v>
      </c>
      <c r="L14" s="32" t="s">
        <v>98</v>
      </c>
      <c r="M14" s="6" t="s">
        <v>105</v>
      </c>
      <c r="N14" s="6" t="s">
        <v>108</v>
      </c>
      <c r="O14" s="32" t="s">
        <v>110</v>
      </c>
      <c r="P14" s="41">
        <f t="shared" ref="P14:R20" si="6">325000/8</f>
        <v>40625</v>
      </c>
      <c r="Q14" s="50" t="s">
        <v>123</v>
      </c>
      <c r="R14" s="41">
        <f t="shared" si="6"/>
        <v>40625</v>
      </c>
      <c r="S14" s="57">
        <v>0</v>
      </c>
      <c r="T14" s="57">
        <v>0</v>
      </c>
      <c r="U14" s="30" t="s">
        <v>119</v>
      </c>
      <c r="V14" s="62">
        <f t="shared" si="1"/>
        <v>40625</v>
      </c>
      <c r="W14" s="63">
        <f t="shared" si="2"/>
        <v>0</v>
      </c>
    </row>
    <row r="15" spans="1:23" ht="15.75" thickBot="1" x14ac:dyDescent="0.3">
      <c r="A15" s="16">
        <v>2</v>
      </c>
      <c r="B15" s="6" t="s">
        <v>29</v>
      </c>
      <c r="C15" s="6" t="s">
        <v>34</v>
      </c>
      <c r="D15" s="6" t="s">
        <v>23</v>
      </c>
      <c r="E15" s="7">
        <v>530.66459350000002</v>
      </c>
      <c r="F15" s="7">
        <v>0.100504658</v>
      </c>
      <c r="G15" s="6">
        <v>61</v>
      </c>
      <c r="H15" s="6" t="s">
        <v>10</v>
      </c>
      <c r="I15" s="32">
        <v>2022</v>
      </c>
      <c r="J15" s="32">
        <v>2023</v>
      </c>
      <c r="K15" s="6" t="s">
        <v>16</v>
      </c>
      <c r="L15" s="32" t="s">
        <v>98</v>
      </c>
      <c r="M15" s="6" t="s">
        <v>105</v>
      </c>
      <c r="N15" s="6" t="s">
        <v>108</v>
      </c>
      <c r="O15" s="32" t="s">
        <v>110</v>
      </c>
      <c r="P15" s="41">
        <f t="shared" si="6"/>
        <v>40625</v>
      </c>
      <c r="Q15" s="50" t="s">
        <v>123</v>
      </c>
      <c r="R15" s="41">
        <f t="shared" si="6"/>
        <v>40625</v>
      </c>
      <c r="S15" s="57">
        <v>0</v>
      </c>
      <c r="T15" s="57">
        <v>0</v>
      </c>
      <c r="U15" s="30" t="s">
        <v>119</v>
      </c>
      <c r="V15" s="62">
        <f t="shared" si="1"/>
        <v>40625</v>
      </c>
      <c r="W15" s="63">
        <f t="shared" si="2"/>
        <v>0</v>
      </c>
    </row>
    <row r="16" spans="1:23" ht="15.75" thickBot="1" x14ac:dyDescent="0.3">
      <c r="A16" s="16">
        <v>2</v>
      </c>
      <c r="B16" s="6" t="s">
        <v>29</v>
      </c>
      <c r="C16" s="6" t="s">
        <v>33</v>
      </c>
      <c r="D16" s="6" t="s">
        <v>34</v>
      </c>
      <c r="E16" s="7">
        <v>187.88040100000001</v>
      </c>
      <c r="F16" s="7">
        <v>3.5583409000000003E-2</v>
      </c>
      <c r="G16" s="6">
        <v>58</v>
      </c>
      <c r="H16" s="6" t="s">
        <v>7</v>
      </c>
      <c r="I16" s="32">
        <v>2022</v>
      </c>
      <c r="J16" s="32">
        <v>2023</v>
      </c>
      <c r="K16" s="6" t="s">
        <v>16</v>
      </c>
      <c r="L16" s="32" t="s">
        <v>98</v>
      </c>
      <c r="M16" s="6" t="s">
        <v>105</v>
      </c>
      <c r="N16" s="6" t="s">
        <v>108</v>
      </c>
      <c r="O16" s="32" t="s">
        <v>110</v>
      </c>
      <c r="P16" s="41">
        <f t="shared" si="6"/>
        <v>40625</v>
      </c>
      <c r="Q16" s="50" t="s">
        <v>123</v>
      </c>
      <c r="R16" s="41">
        <f t="shared" si="6"/>
        <v>40625</v>
      </c>
      <c r="S16" s="57">
        <v>0</v>
      </c>
      <c r="T16" s="57">
        <v>0</v>
      </c>
      <c r="U16" s="30" t="s">
        <v>119</v>
      </c>
      <c r="V16" s="62">
        <f t="shared" si="1"/>
        <v>40625</v>
      </c>
      <c r="W16" s="63">
        <f t="shared" si="2"/>
        <v>0</v>
      </c>
    </row>
    <row r="17" spans="1:23" ht="15.75" thickBot="1" x14ac:dyDescent="0.3">
      <c r="A17" s="16">
        <v>2</v>
      </c>
      <c r="B17" s="6" t="s">
        <v>29</v>
      </c>
      <c r="C17" s="6" t="s">
        <v>35</v>
      </c>
      <c r="D17" s="6" t="s">
        <v>30</v>
      </c>
      <c r="E17" s="7">
        <v>63.48785728</v>
      </c>
      <c r="F17" s="7">
        <v>1.2024215E-2</v>
      </c>
      <c r="G17" s="6">
        <v>23</v>
      </c>
      <c r="H17" s="6" t="s">
        <v>24</v>
      </c>
      <c r="I17" s="32">
        <v>2022</v>
      </c>
      <c r="J17" s="32">
        <v>2023</v>
      </c>
      <c r="K17" s="6" t="s">
        <v>16</v>
      </c>
      <c r="L17" s="32" t="s">
        <v>98</v>
      </c>
      <c r="M17" s="6" t="s">
        <v>105</v>
      </c>
      <c r="N17" s="6" t="s">
        <v>108</v>
      </c>
      <c r="O17" s="32" t="s">
        <v>110</v>
      </c>
      <c r="P17" s="41">
        <f t="shared" si="6"/>
        <v>40625</v>
      </c>
      <c r="Q17" s="50" t="s">
        <v>123</v>
      </c>
      <c r="R17" s="41">
        <f t="shared" si="6"/>
        <v>40625</v>
      </c>
      <c r="S17" s="57">
        <v>0</v>
      </c>
      <c r="T17" s="57">
        <v>0</v>
      </c>
      <c r="U17" s="30" t="s">
        <v>119</v>
      </c>
      <c r="V17" s="62">
        <f t="shared" si="1"/>
        <v>40625</v>
      </c>
      <c r="W17" s="63">
        <f t="shared" si="2"/>
        <v>0</v>
      </c>
    </row>
    <row r="18" spans="1:23" ht="15.75" thickBot="1" x14ac:dyDescent="0.3">
      <c r="A18" s="16">
        <v>2</v>
      </c>
      <c r="B18" s="6" t="s">
        <v>29</v>
      </c>
      <c r="C18" s="6" t="s">
        <v>36</v>
      </c>
      <c r="D18" s="6" t="s">
        <v>37</v>
      </c>
      <c r="E18" s="7">
        <v>166.29635999999999</v>
      </c>
      <c r="F18" s="7">
        <v>3.1495522999999997E-2</v>
      </c>
      <c r="G18" s="6">
        <v>60</v>
      </c>
      <c r="H18" s="6" t="s">
        <v>7</v>
      </c>
      <c r="I18" s="32">
        <v>2022</v>
      </c>
      <c r="J18" s="32">
        <v>2023</v>
      </c>
      <c r="K18" s="6" t="s">
        <v>16</v>
      </c>
      <c r="L18" s="32" t="s">
        <v>98</v>
      </c>
      <c r="M18" s="6" t="s">
        <v>105</v>
      </c>
      <c r="N18" s="6" t="s">
        <v>108</v>
      </c>
      <c r="O18" s="32" t="s">
        <v>110</v>
      </c>
      <c r="P18" s="41">
        <f t="shared" si="6"/>
        <v>40625</v>
      </c>
      <c r="Q18" s="50" t="s">
        <v>123</v>
      </c>
      <c r="R18" s="41">
        <f t="shared" si="6"/>
        <v>40625</v>
      </c>
      <c r="S18" s="57">
        <v>0</v>
      </c>
      <c r="T18" s="57">
        <v>0</v>
      </c>
      <c r="U18" s="30" t="s">
        <v>119</v>
      </c>
      <c r="V18" s="62">
        <f t="shared" si="1"/>
        <v>40625</v>
      </c>
      <c r="W18" s="63">
        <f t="shared" si="2"/>
        <v>0</v>
      </c>
    </row>
    <row r="19" spans="1:23" ht="15.75" thickBot="1" x14ac:dyDescent="0.3">
      <c r="A19" s="16">
        <v>2</v>
      </c>
      <c r="B19" s="6" t="s">
        <v>29</v>
      </c>
      <c r="C19" s="6" t="s">
        <v>31</v>
      </c>
      <c r="D19" s="6" t="s">
        <v>32</v>
      </c>
      <c r="E19" s="7">
        <v>85.716833120000004</v>
      </c>
      <c r="F19" s="7">
        <v>1.6234248999999999E-2</v>
      </c>
      <c r="G19" s="6">
        <v>8</v>
      </c>
      <c r="H19" s="6" t="s">
        <v>24</v>
      </c>
      <c r="I19" s="32">
        <v>2022</v>
      </c>
      <c r="J19" s="32">
        <v>2023</v>
      </c>
      <c r="K19" s="6" t="s">
        <v>16</v>
      </c>
      <c r="L19" s="32" t="s">
        <v>98</v>
      </c>
      <c r="M19" s="6" t="s">
        <v>105</v>
      </c>
      <c r="N19" s="6" t="s">
        <v>108</v>
      </c>
      <c r="O19" s="32" t="s">
        <v>110</v>
      </c>
      <c r="P19" s="41">
        <f t="shared" si="6"/>
        <v>40625</v>
      </c>
      <c r="Q19" s="50" t="s">
        <v>123</v>
      </c>
      <c r="R19" s="41">
        <f t="shared" si="6"/>
        <v>40625</v>
      </c>
      <c r="S19" s="57">
        <v>0</v>
      </c>
      <c r="T19" s="57">
        <v>0</v>
      </c>
      <c r="U19" s="30" t="s">
        <v>119</v>
      </c>
      <c r="V19" s="62">
        <f t="shared" si="1"/>
        <v>40625</v>
      </c>
      <c r="W19" s="63">
        <f t="shared" si="2"/>
        <v>0</v>
      </c>
    </row>
    <row r="20" spans="1:23" ht="15.75" thickBot="1" x14ac:dyDescent="0.3">
      <c r="A20" s="16">
        <v>2</v>
      </c>
      <c r="B20" s="6" t="s">
        <v>29</v>
      </c>
      <c r="C20" s="6" t="s">
        <v>37</v>
      </c>
      <c r="D20" s="6" t="s">
        <v>35</v>
      </c>
      <c r="E20" s="7">
        <v>171.49355220000001</v>
      </c>
      <c r="F20" s="7">
        <v>3.2479839000000003E-2</v>
      </c>
      <c r="G20" s="6">
        <v>34</v>
      </c>
      <c r="H20" s="6" t="s">
        <v>24</v>
      </c>
      <c r="I20" s="32">
        <v>2022</v>
      </c>
      <c r="J20" s="32">
        <v>2023</v>
      </c>
      <c r="K20" s="6" t="s">
        <v>16</v>
      </c>
      <c r="L20" s="32" t="s">
        <v>98</v>
      </c>
      <c r="M20" s="6" t="s">
        <v>105</v>
      </c>
      <c r="N20" s="6" t="s">
        <v>108</v>
      </c>
      <c r="O20" s="32" t="s">
        <v>110</v>
      </c>
      <c r="P20" s="41">
        <f t="shared" si="6"/>
        <v>40625</v>
      </c>
      <c r="Q20" s="50" t="s">
        <v>123</v>
      </c>
      <c r="R20" s="41">
        <f t="shared" si="6"/>
        <v>40625</v>
      </c>
      <c r="S20" s="57">
        <v>0</v>
      </c>
      <c r="T20" s="57">
        <v>0</v>
      </c>
      <c r="U20" s="30" t="s">
        <v>119</v>
      </c>
      <c r="V20" s="62">
        <f t="shared" si="1"/>
        <v>40625</v>
      </c>
      <c r="W20" s="63">
        <f t="shared" si="2"/>
        <v>0</v>
      </c>
    </row>
    <row r="21" spans="1:23" ht="15.75" thickBot="1" x14ac:dyDescent="0.3">
      <c r="A21" s="16">
        <v>2</v>
      </c>
      <c r="B21" s="6" t="s">
        <v>38</v>
      </c>
      <c r="C21" s="6" t="s">
        <v>22</v>
      </c>
      <c r="D21" s="6" t="s">
        <v>36</v>
      </c>
      <c r="E21" s="7">
        <v>576.47219010000003</v>
      </c>
      <c r="F21" s="7">
        <v>0.109180339</v>
      </c>
      <c r="G21" s="6">
        <v>59</v>
      </c>
      <c r="H21" s="6" t="s">
        <v>7</v>
      </c>
      <c r="I21" s="32">
        <v>2022</v>
      </c>
      <c r="J21" s="32">
        <v>2023</v>
      </c>
      <c r="K21" s="6" t="s">
        <v>8</v>
      </c>
      <c r="L21" s="32" t="s">
        <v>98</v>
      </c>
      <c r="M21" s="6" t="s">
        <v>105</v>
      </c>
      <c r="N21" s="6" t="s">
        <v>108</v>
      </c>
      <c r="O21" s="32" t="s">
        <v>110</v>
      </c>
      <c r="P21" s="41">
        <v>116000</v>
      </c>
      <c r="Q21" s="50" t="s">
        <v>110</v>
      </c>
      <c r="R21" s="41">
        <v>116000</v>
      </c>
      <c r="S21" s="41">
        <v>116000</v>
      </c>
      <c r="T21" s="57">
        <v>0</v>
      </c>
      <c r="U21" s="30" t="s">
        <v>119</v>
      </c>
      <c r="V21" s="62">
        <f t="shared" si="1"/>
        <v>116000</v>
      </c>
      <c r="W21" s="63">
        <f t="shared" si="2"/>
        <v>116000</v>
      </c>
    </row>
    <row r="22" spans="1:23" ht="15.75" thickBot="1" x14ac:dyDescent="0.3">
      <c r="A22" s="16">
        <v>2</v>
      </c>
      <c r="B22" s="6" t="s">
        <v>33</v>
      </c>
      <c r="C22" s="6" t="s">
        <v>39</v>
      </c>
      <c r="D22" s="6" t="s">
        <v>29</v>
      </c>
      <c r="E22" s="7">
        <v>338.99501099999998</v>
      </c>
      <c r="F22" s="7">
        <v>6.4203600999999999E-2</v>
      </c>
      <c r="G22" s="6">
        <v>51</v>
      </c>
      <c r="H22" s="6" t="s">
        <v>7</v>
      </c>
      <c r="I22" s="32">
        <v>2022</v>
      </c>
      <c r="J22" s="32">
        <v>2023</v>
      </c>
      <c r="K22" s="6" t="s">
        <v>16</v>
      </c>
      <c r="L22" s="32" t="s">
        <v>98</v>
      </c>
      <c r="M22" s="6" t="s">
        <v>105</v>
      </c>
      <c r="N22" s="6" t="s">
        <v>108</v>
      </c>
      <c r="O22" s="32" t="s">
        <v>110</v>
      </c>
      <c r="P22" s="41">
        <f>207000/3</f>
        <v>69000</v>
      </c>
      <c r="Q22" s="50" t="s">
        <v>110</v>
      </c>
      <c r="R22" s="41">
        <f>207000/3</f>
        <v>69000</v>
      </c>
      <c r="S22" s="41">
        <v>0</v>
      </c>
      <c r="T22" s="57">
        <v>0</v>
      </c>
      <c r="U22" s="30" t="s">
        <v>106</v>
      </c>
      <c r="V22" s="62">
        <f t="shared" si="1"/>
        <v>69000</v>
      </c>
      <c r="W22" s="63">
        <f t="shared" si="2"/>
        <v>0</v>
      </c>
    </row>
    <row r="23" spans="1:23" ht="15.75" thickBot="1" x14ac:dyDescent="0.3">
      <c r="A23" s="16">
        <v>2</v>
      </c>
      <c r="B23" s="6" t="s">
        <v>33</v>
      </c>
      <c r="C23" s="6" t="s">
        <v>29</v>
      </c>
      <c r="D23" s="6" t="s">
        <v>40</v>
      </c>
      <c r="E23" s="7">
        <v>193.42763170000001</v>
      </c>
      <c r="F23" s="7">
        <v>3.6634021000000003E-2</v>
      </c>
      <c r="G23" s="6">
        <v>29</v>
      </c>
      <c r="H23" s="6" t="s">
        <v>24</v>
      </c>
      <c r="I23" s="32">
        <v>2022</v>
      </c>
      <c r="J23" s="32">
        <v>2023</v>
      </c>
      <c r="K23" s="6" t="s">
        <v>16</v>
      </c>
      <c r="L23" s="32" t="s">
        <v>98</v>
      </c>
      <c r="M23" s="6" t="s">
        <v>105</v>
      </c>
      <c r="N23" s="6" t="s">
        <v>108</v>
      </c>
      <c r="O23" s="32" t="s">
        <v>110</v>
      </c>
      <c r="P23" s="41">
        <f t="shared" ref="P23:P24" si="7">207000/3</f>
        <v>69000</v>
      </c>
      <c r="Q23" s="50" t="s">
        <v>115</v>
      </c>
      <c r="R23" s="41">
        <v>44000</v>
      </c>
      <c r="S23" s="41">
        <v>0</v>
      </c>
      <c r="T23" s="57">
        <v>0</v>
      </c>
      <c r="U23" s="30" t="s">
        <v>106</v>
      </c>
      <c r="V23" s="62">
        <f t="shared" si="1"/>
        <v>69000</v>
      </c>
      <c r="W23" s="63">
        <f t="shared" si="2"/>
        <v>0</v>
      </c>
    </row>
    <row r="24" spans="1:23" ht="15.75" thickBot="1" x14ac:dyDescent="0.3">
      <c r="A24" s="16">
        <v>2</v>
      </c>
      <c r="B24" s="6" t="s">
        <v>33</v>
      </c>
      <c r="C24" s="6" t="s">
        <v>40</v>
      </c>
      <c r="D24" s="6" t="s">
        <v>41</v>
      </c>
      <c r="E24" s="7">
        <v>416.65962910000002</v>
      </c>
      <c r="F24" s="7">
        <v>7.8912809E-2</v>
      </c>
      <c r="G24" s="6">
        <v>35</v>
      </c>
      <c r="H24" s="6" t="s">
        <v>24</v>
      </c>
      <c r="I24" s="32">
        <v>2022</v>
      </c>
      <c r="J24" s="32">
        <v>2023</v>
      </c>
      <c r="K24" s="6" t="s">
        <v>16</v>
      </c>
      <c r="L24" s="32" t="s">
        <v>98</v>
      </c>
      <c r="M24" s="6" t="s">
        <v>105</v>
      </c>
      <c r="N24" s="6" t="s">
        <v>108</v>
      </c>
      <c r="O24" s="32" t="s">
        <v>110</v>
      </c>
      <c r="P24" s="41">
        <f t="shared" si="7"/>
        <v>69000</v>
      </c>
      <c r="Q24" s="50" t="s">
        <v>115</v>
      </c>
      <c r="R24" s="41">
        <v>44000</v>
      </c>
      <c r="S24" s="41">
        <v>0</v>
      </c>
      <c r="T24" s="57">
        <v>0</v>
      </c>
      <c r="U24" s="30" t="s">
        <v>106</v>
      </c>
      <c r="V24" s="62">
        <f t="shared" si="1"/>
        <v>69000</v>
      </c>
      <c r="W24" s="63">
        <f t="shared" si="2"/>
        <v>0</v>
      </c>
    </row>
    <row r="25" spans="1:23" ht="15.75" thickBot="1" x14ac:dyDescent="0.3">
      <c r="A25" s="16">
        <v>2</v>
      </c>
      <c r="B25" s="6" t="s">
        <v>25</v>
      </c>
      <c r="C25" s="6" t="s">
        <v>41</v>
      </c>
      <c r="D25" s="6" t="s">
        <v>42</v>
      </c>
      <c r="E25" s="7">
        <v>612.10021389999997</v>
      </c>
      <c r="F25" s="7">
        <v>0.11592807099999999</v>
      </c>
      <c r="G25" s="6">
        <v>59</v>
      </c>
      <c r="H25" s="6" t="s">
        <v>7</v>
      </c>
      <c r="I25" s="32">
        <v>2022</v>
      </c>
      <c r="J25" s="32">
        <v>2023</v>
      </c>
      <c r="K25" s="6" t="s">
        <v>16</v>
      </c>
      <c r="L25" s="32" t="s">
        <v>98</v>
      </c>
      <c r="M25" s="6" t="s">
        <v>105</v>
      </c>
      <c r="N25" s="6" t="s">
        <v>108</v>
      </c>
      <c r="O25" s="32" t="s">
        <v>110</v>
      </c>
      <c r="P25" s="41">
        <f>291000/2</f>
        <v>145500</v>
      </c>
      <c r="Q25" s="50" t="s">
        <v>115</v>
      </c>
      <c r="R25" s="41">
        <v>110000</v>
      </c>
      <c r="S25" s="41">
        <v>0</v>
      </c>
      <c r="T25" s="57">
        <f>95000/3</f>
        <v>31666.666666666668</v>
      </c>
      <c r="U25" s="30" t="s">
        <v>106</v>
      </c>
      <c r="V25" s="62">
        <f t="shared" si="1"/>
        <v>177166.66666666666</v>
      </c>
      <c r="W25" s="63">
        <f t="shared" si="2"/>
        <v>31666.666666666668</v>
      </c>
    </row>
    <row r="26" spans="1:23" ht="15.75" thickBot="1" x14ac:dyDescent="0.3">
      <c r="A26" s="16">
        <v>2</v>
      </c>
      <c r="B26" s="6" t="s">
        <v>25</v>
      </c>
      <c r="C26" s="6" t="s">
        <v>42</v>
      </c>
      <c r="D26" s="6" t="s">
        <v>26</v>
      </c>
      <c r="E26" s="7">
        <v>501.89440009999998</v>
      </c>
      <c r="F26" s="7">
        <v>9.5055758000000004E-2</v>
      </c>
      <c r="G26" s="6">
        <v>37</v>
      </c>
      <c r="H26" s="6" t="s">
        <v>24</v>
      </c>
      <c r="I26" s="32">
        <v>2022</v>
      </c>
      <c r="J26" s="32">
        <v>2023</v>
      </c>
      <c r="K26" s="6" t="s">
        <v>16</v>
      </c>
      <c r="L26" s="32" t="s">
        <v>98</v>
      </c>
      <c r="M26" s="6" t="s">
        <v>105</v>
      </c>
      <c r="N26" s="6" t="s">
        <v>108</v>
      </c>
      <c r="O26" s="32" t="s">
        <v>110</v>
      </c>
      <c r="P26" s="41">
        <f>291000/2</f>
        <v>145500</v>
      </c>
      <c r="Q26" s="50" t="s">
        <v>115</v>
      </c>
      <c r="R26" s="41">
        <v>110000</v>
      </c>
      <c r="S26" s="41">
        <v>0</v>
      </c>
      <c r="T26" s="57">
        <f>95000/3</f>
        <v>31666.666666666668</v>
      </c>
      <c r="U26" s="30" t="s">
        <v>106</v>
      </c>
      <c r="V26" s="62">
        <f t="shared" si="1"/>
        <v>177166.66666666666</v>
      </c>
      <c r="W26" s="63">
        <f t="shared" si="2"/>
        <v>31666.666666666668</v>
      </c>
    </row>
    <row r="27" spans="1:23" ht="15.75" thickBot="1" x14ac:dyDescent="0.3">
      <c r="A27" s="8">
        <v>3</v>
      </c>
      <c r="B27" s="8" t="s">
        <v>43</v>
      </c>
      <c r="C27" s="8" t="s">
        <v>44</v>
      </c>
      <c r="D27" s="8" t="s">
        <v>45</v>
      </c>
      <c r="E27" s="9">
        <v>559.14415910000002</v>
      </c>
      <c r="F27" s="9">
        <v>0.105898515</v>
      </c>
      <c r="G27" s="8">
        <v>54</v>
      </c>
      <c r="H27" s="8" t="s">
        <v>7</v>
      </c>
      <c r="I27" s="33">
        <v>2022</v>
      </c>
      <c r="J27" s="33">
        <v>2022</v>
      </c>
      <c r="K27" s="8" t="s">
        <v>8</v>
      </c>
      <c r="L27" s="33" t="s">
        <v>98</v>
      </c>
      <c r="M27" s="8" t="s">
        <v>105</v>
      </c>
      <c r="N27" s="8" t="s">
        <v>108</v>
      </c>
      <c r="O27" s="33" t="s">
        <v>110</v>
      </c>
      <c r="P27" s="42">
        <f>330000/3</f>
        <v>110000</v>
      </c>
      <c r="Q27" s="51" t="s">
        <v>110</v>
      </c>
      <c r="R27" s="42">
        <f>330000/3</f>
        <v>110000</v>
      </c>
      <c r="S27" s="42">
        <f>330000/3</f>
        <v>110000</v>
      </c>
      <c r="T27" s="58">
        <f>15000/3</f>
        <v>5000</v>
      </c>
      <c r="U27" s="30" t="s">
        <v>119</v>
      </c>
      <c r="V27" s="62">
        <f t="shared" si="1"/>
        <v>115000</v>
      </c>
      <c r="W27" s="63">
        <f t="shared" si="2"/>
        <v>115000</v>
      </c>
    </row>
    <row r="28" spans="1:23" ht="15.75" thickBot="1" x14ac:dyDescent="0.3">
      <c r="A28" s="8">
        <v>3</v>
      </c>
      <c r="B28" s="8" t="s">
        <v>43</v>
      </c>
      <c r="C28" s="8" t="s">
        <v>22</v>
      </c>
      <c r="D28" s="8" t="s">
        <v>46</v>
      </c>
      <c r="E28" s="9">
        <v>441.81134209999999</v>
      </c>
      <c r="F28" s="9">
        <v>8.3676391000000003E-2</v>
      </c>
      <c r="G28" s="8">
        <v>48</v>
      </c>
      <c r="H28" s="8" t="s">
        <v>7</v>
      </c>
      <c r="I28" s="33">
        <v>2022</v>
      </c>
      <c r="J28" s="33">
        <v>2022</v>
      </c>
      <c r="K28" s="8" t="s">
        <v>8</v>
      </c>
      <c r="L28" s="33" t="s">
        <v>98</v>
      </c>
      <c r="M28" s="8" t="s">
        <v>105</v>
      </c>
      <c r="N28" s="8" t="s">
        <v>108</v>
      </c>
      <c r="O28" s="33" t="s">
        <v>110</v>
      </c>
      <c r="P28" s="42">
        <f t="shared" ref="P28:P29" si="8">330000/3</f>
        <v>110000</v>
      </c>
      <c r="Q28" s="51" t="s">
        <v>110</v>
      </c>
      <c r="R28" s="42">
        <f t="shared" ref="R28:S29" si="9">330000/3</f>
        <v>110000</v>
      </c>
      <c r="S28" s="42">
        <f t="shared" si="9"/>
        <v>110000</v>
      </c>
      <c r="T28" s="58">
        <f t="shared" ref="T28:T29" si="10">15000/3</f>
        <v>5000</v>
      </c>
      <c r="U28" s="30" t="s">
        <v>119</v>
      </c>
      <c r="V28" s="62">
        <f t="shared" si="1"/>
        <v>115000</v>
      </c>
      <c r="W28" s="63">
        <f t="shared" si="2"/>
        <v>115000</v>
      </c>
    </row>
    <row r="29" spans="1:23" ht="15.75" thickBot="1" x14ac:dyDescent="0.3">
      <c r="A29" s="8">
        <v>3</v>
      </c>
      <c r="B29" s="8" t="s">
        <v>43</v>
      </c>
      <c r="C29" s="8" t="s">
        <v>46</v>
      </c>
      <c r="D29" s="8" t="s">
        <v>44</v>
      </c>
      <c r="E29" s="9">
        <v>345.40894750000001</v>
      </c>
      <c r="F29" s="9">
        <v>6.5418360999999994E-2</v>
      </c>
      <c r="G29" s="8">
        <v>48</v>
      </c>
      <c r="H29" s="8" t="s">
        <v>7</v>
      </c>
      <c r="I29" s="33">
        <v>2022</v>
      </c>
      <c r="J29" s="33">
        <v>2022</v>
      </c>
      <c r="K29" s="8" t="s">
        <v>8</v>
      </c>
      <c r="L29" s="33" t="s">
        <v>98</v>
      </c>
      <c r="M29" s="8" t="s">
        <v>105</v>
      </c>
      <c r="N29" s="8" t="s">
        <v>108</v>
      </c>
      <c r="O29" s="33" t="s">
        <v>110</v>
      </c>
      <c r="P29" s="42">
        <f t="shared" si="8"/>
        <v>110000</v>
      </c>
      <c r="Q29" s="51" t="s">
        <v>110</v>
      </c>
      <c r="R29" s="42">
        <f t="shared" si="9"/>
        <v>110000</v>
      </c>
      <c r="S29" s="42">
        <f t="shared" si="9"/>
        <v>110000</v>
      </c>
      <c r="T29" s="58">
        <f t="shared" si="10"/>
        <v>5000</v>
      </c>
      <c r="U29" s="30" t="s">
        <v>119</v>
      </c>
      <c r="V29" s="62">
        <f t="shared" si="1"/>
        <v>115000</v>
      </c>
      <c r="W29" s="63">
        <f t="shared" si="2"/>
        <v>115000</v>
      </c>
    </row>
    <row r="30" spans="1:23" ht="15.75" thickBot="1" x14ac:dyDescent="0.3">
      <c r="A30" s="8">
        <v>3</v>
      </c>
      <c r="B30" s="8" t="s">
        <v>47</v>
      </c>
      <c r="C30" s="8" t="s">
        <v>48</v>
      </c>
      <c r="D30" s="8" t="s">
        <v>49</v>
      </c>
      <c r="E30" s="9">
        <v>200.057898109956</v>
      </c>
      <c r="F30" s="9">
        <v>3.7889753429915997E-2</v>
      </c>
      <c r="G30" s="8">
        <v>18</v>
      </c>
      <c r="H30" s="8" t="s">
        <v>7</v>
      </c>
      <c r="I30" s="33" t="s">
        <v>111</v>
      </c>
      <c r="J30" s="33">
        <v>2022</v>
      </c>
      <c r="K30" s="8" t="s">
        <v>16</v>
      </c>
      <c r="L30" s="33" t="s">
        <v>98</v>
      </c>
      <c r="M30" s="8" t="s">
        <v>105</v>
      </c>
      <c r="N30" s="8" t="s">
        <v>111</v>
      </c>
      <c r="O30" s="33" t="s">
        <v>111</v>
      </c>
      <c r="P30" s="42">
        <v>0</v>
      </c>
      <c r="Q30" s="33" t="s">
        <v>111</v>
      </c>
      <c r="R30" s="42">
        <v>0</v>
      </c>
      <c r="S30" s="42">
        <v>0</v>
      </c>
      <c r="T30" s="58">
        <f>33000/2</f>
        <v>16500</v>
      </c>
      <c r="U30" s="30" t="s">
        <v>103</v>
      </c>
      <c r="V30" s="62">
        <f t="shared" si="1"/>
        <v>16500</v>
      </c>
      <c r="W30" s="63">
        <f t="shared" si="2"/>
        <v>16500</v>
      </c>
    </row>
    <row r="31" spans="1:23" ht="15.75" thickBot="1" x14ac:dyDescent="0.3">
      <c r="A31" s="8">
        <v>3</v>
      </c>
      <c r="B31" s="8" t="s">
        <v>47</v>
      </c>
      <c r="C31" s="8" t="s">
        <v>49</v>
      </c>
      <c r="D31" s="8" t="s">
        <v>50</v>
      </c>
      <c r="E31" s="9">
        <v>166.071469158589</v>
      </c>
      <c r="F31" s="9">
        <v>3.1452929764884001E-2</v>
      </c>
      <c r="G31" s="8">
        <v>15</v>
      </c>
      <c r="H31" s="8" t="s">
        <v>7</v>
      </c>
      <c r="I31" s="33" t="s">
        <v>111</v>
      </c>
      <c r="J31" s="33">
        <v>2022</v>
      </c>
      <c r="K31" s="8" t="s">
        <v>16</v>
      </c>
      <c r="L31" s="33" t="s">
        <v>98</v>
      </c>
      <c r="M31" s="8" t="s">
        <v>105</v>
      </c>
      <c r="N31" s="8" t="s">
        <v>111</v>
      </c>
      <c r="O31" s="33" t="s">
        <v>111</v>
      </c>
      <c r="P31" s="42">
        <v>0</v>
      </c>
      <c r="Q31" s="33" t="s">
        <v>111</v>
      </c>
      <c r="R31" s="42">
        <v>0</v>
      </c>
      <c r="S31" s="42">
        <v>0</v>
      </c>
      <c r="T31" s="58">
        <f>33000/2</f>
        <v>16500</v>
      </c>
      <c r="U31" s="30" t="s">
        <v>103</v>
      </c>
      <c r="V31" s="62">
        <f t="shared" si="1"/>
        <v>16500</v>
      </c>
      <c r="W31" s="63">
        <f t="shared" si="2"/>
        <v>16500</v>
      </c>
    </row>
    <row r="32" spans="1:23" ht="15.75" thickBot="1" x14ac:dyDescent="0.3">
      <c r="A32" s="21">
        <v>3</v>
      </c>
      <c r="B32" s="8" t="s">
        <v>50</v>
      </c>
      <c r="C32" s="8" t="s">
        <v>51</v>
      </c>
      <c r="D32" s="8" t="s">
        <v>52</v>
      </c>
      <c r="E32" s="9">
        <v>815.13875375363102</v>
      </c>
      <c r="F32" s="9">
        <v>0.15438233972606699</v>
      </c>
      <c r="G32" s="8">
        <v>39</v>
      </c>
      <c r="H32" s="8" t="s">
        <v>7</v>
      </c>
      <c r="I32" s="33" t="s">
        <v>111</v>
      </c>
      <c r="J32" s="33">
        <v>2022</v>
      </c>
      <c r="K32" s="8" t="s">
        <v>16</v>
      </c>
      <c r="L32" s="33" t="s">
        <v>98</v>
      </c>
      <c r="M32" s="8" t="s">
        <v>105</v>
      </c>
      <c r="N32" s="8" t="s">
        <v>111</v>
      </c>
      <c r="O32" s="33" t="s">
        <v>111</v>
      </c>
      <c r="P32" s="42">
        <v>0</v>
      </c>
      <c r="Q32" s="33" t="s">
        <v>111</v>
      </c>
      <c r="R32" s="42">
        <v>0</v>
      </c>
      <c r="S32" s="42">
        <v>0</v>
      </c>
      <c r="T32" s="58">
        <f>55000/2</f>
        <v>27500</v>
      </c>
      <c r="U32" s="30" t="s">
        <v>103</v>
      </c>
      <c r="V32" s="62">
        <f t="shared" si="1"/>
        <v>27500</v>
      </c>
      <c r="W32" s="63">
        <f t="shared" si="2"/>
        <v>27500</v>
      </c>
    </row>
    <row r="33" spans="1:23" ht="15.75" thickBot="1" x14ac:dyDescent="0.3">
      <c r="A33" s="21">
        <v>3</v>
      </c>
      <c r="B33" s="8" t="s">
        <v>50</v>
      </c>
      <c r="C33" s="8" t="s">
        <v>52</v>
      </c>
      <c r="D33" s="8" t="s">
        <v>53</v>
      </c>
      <c r="E33" s="9">
        <v>616.88097464604596</v>
      </c>
      <c r="F33" s="9">
        <v>0.116833517925388</v>
      </c>
      <c r="G33" s="8">
        <v>53</v>
      </c>
      <c r="H33" s="8" t="s">
        <v>7</v>
      </c>
      <c r="I33" s="33" t="s">
        <v>111</v>
      </c>
      <c r="J33" s="33">
        <v>2022</v>
      </c>
      <c r="K33" s="8" t="s">
        <v>16</v>
      </c>
      <c r="L33" s="33" t="s">
        <v>98</v>
      </c>
      <c r="M33" s="8" t="s">
        <v>105</v>
      </c>
      <c r="N33" s="8" t="s">
        <v>111</v>
      </c>
      <c r="O33" s="33" t="s">
        <v>111</v>
      </c>
      <c r="P33" s="42">
        <v>0</v>
      </c>
      <c r="Q33" s="33" t="s">
        <v>111</v>
      </c>
      <c r="R33" s="42">
        <v>0</v>
      </c>
      <c r="S33" s="42">
        <v>0</v>
      </c>
      <c r="T33" s="58">
        <f>55000/2</f>
        <v>27500</v>
      </c>
      <c r="U33" s="30" t="s">
        <v>103</v>
      </c>
      <c r="V33" s="62">
        <f t="shared" si="1"/>
        <v>27500</v>
      </c>
      <c r="W33" s="63">
        <f t="shared" si="2"/>
        <v>27500</v>
      </c>
    </row>
    <row r="34" spans="1:23" ht="15.75" thickBot="1" x14ac:dyDescent="0.3">
      <c r="A34" s="21">
        <v>3</v>
      </c>
      <c r="B34" s="8" t="s">
        <v>54</v>
      </c>
      <c r="C34" s="8" t="s">
        <v>22</v>
      </c>
      <c r="D34" s="8" t="s">
        <v>15</v>
      </c>
      <c r="E34" s="9">
        <v>843.04807470000003</v>
      </c>
      <c r="F34" s="9">
        <v>0.15966819600000001</v>
      </c>
      <c r="G34" s="8">
        <v>52</v>
      </c>
      <c r="H34" s="8" t="s">
        <v>7</v>
      </c>
      <c r="I34" s="33" t="s">
        <v>111</v>
      </c>
      <c r="J34" s="33">
        <v>2022</v>
      </c>
      <c r="K34" s="8" t="s">
        <v>8</v>
      </c>
      <c r="L34" s="33" t="s">
        <v>98</v>
      </c>
      <c r="M34" s="8" t="s">
        <v>105</v>
      </c>
      <c r="N34" s="8" t="s">
        <v>111</v>
      </c>
      <c r="O34" s="33" t="s">
        <v>111</v>
      </c>
      <c r="P34" s="42">
        <v>0</v>
      </c>
      <c r="Q34" s="33" t="s">
        <v>111</v>
      </c>
      <c r="R34" s="42">
        <v>0</v>
      </c>
      <c r="S34" s="42">
        <v>0</v>
      </c>
      <c r="T34" s="58">
        <v>36000</v>
      </c>
      <c r="U34" s="30" t="s">
        <v>103</v>
      </c>
      <c r="V34" s="62">
        <f t="shared" si="1"/>
        <v>36000</v>
      </c>
      <c r="W34" s="63">
        <f t="shared" si="2"/>
        <v>36000</v>
      </c>
    </row>
    <row r="35" spans="1:23" ht="15.75" thickBot="1" x14ac:dyDescent="0.3">
      <c r="A35" s="21">
        <v>3</v>
      </c>
      <c r="B35" s="8" t="s">
        <v>55</v>
      </c>
      <c r="C35" s="8" t="s">
        <v>56</v>
      </c>
      <c r="D35" s="8" t="s">
        <v>57</v>
      </c>
      <c r="E35" s="9">
        <v>1484.7154657701301</v>
      </c>
      <c r="F35" s="9">
        <v>0.28119611094131403</v>
      </c>
      <c r="G35" s="8">
        <v>24</v>
      </c>
      <c r="H35" s="8" t="s">
        <v>10</v>
      </c>
      <c r="I35" s="33" t="s">
        <v>111</v>
      </c>
      <c r="J35" s="33">
        <v>2022</v>
      </c>
      <c r="K35" s="8" t="s">
        <v>8</v>
      </c>
      <c r="L35" s="33" t="s">
        <v>98</v>
      </c>
      <c r="M35" s="8" t="s">
        <v>105</v>
      </c>
      <c r="N35" s="8" t="s">
        <v>111</v>
      </c>
      <c r="O35" s="33" t="s">
        <v>111</v>
      </c>
      <c r="P35" s="42">
        <v>0</v>
      </c>
      <c r="Q35" s="33" t="s">
        <v>111</v>
      </c>
      <c r="R35" s="42">
        <v>0</v>
      </c>
      <c r="S35" s="42">
        <v>0</v>
      </c>
      <c r="T35" s="58">
        <v>72000</v>
      </c>
      <c r="U35" s="30" t="s">
        <v>103</v>
      </c>
      <c r="V35" s="62">
        <f t="shared" si="1"/>
        <v>72000</v>
      </c>
      <c r="W35" s="63">
        <f t="shared" si="2"/>
        <v>72000</v>
      </c>
    </row>
    <row r="36" spans="1:23" ht="15.75" thickBot="1" x14ac:dyDescent="0.3">
      <c r="A36" s="21">
        <v>3</v>
      </c>
      <c r="B36" s="8" t="s">
        <v>49</v>
      </c>
      <c r="C36" s="8" t="s">
        <v>53</v>
      </c>
      <c r="D36" s="8" t="s">
        <v>15</v>
      </c>
      <c r="E36" s="9">
        <v>201.3886373</v>
      </c>
      <c r="F36" s="9">
        <v>3.8141787000000003E-2</v>
      </c>
      <c r="G36" s="8">
        <v>34</v>
      </c>
      <c r="H36" s="8" t="s">
        <v>7</v>
      </c>
      <c r="I36" s="33" t="s">
        <v>111</v>
      </c>
      <c r="J36" s="33">
        <v>2022</v>
      </c>
      <c r="K36" s="8" t="s">
        <v>16</v>
      </c>
      <c r="L36" s="33" t="s">
        <v>98</v>
      </c>
      <c r="M36" s="8" t="s">
        <v>105</v>
      </c>
      <c r="N36" s="8" t="s">
        <v>111</v>
      </c>
      <c r="O36" s="33" t="s">
        <v>111</v>
      </c>
      <c r="P36" s="42">
        <v>0</v>
      </c>
      <c r="Q36" s="33" t="s">
        <v>111</v>
      </c>
      <c r="R36" s="42">
        <v>0</v>
      </c>
      <c r="S36" s="42">
        <v>0</v>
      </c>
      <c r="T36" s="58">
        <v>15000</v>
      </c>
      <c r="U36" s="30" t="s">
        <v>103</v>
      </c>
      <c r="V36" s="62">
        <f t="shared" si="1"/>
        <v>15000</v>
      </c>
      <c r="W36" s="63">
        <f t="shared" si="2"/>
        <v>15000</v>
      </c>
    </row>
    <row r="37" spans="1:23" ht="15.75" thickBot="1" x14ac:dyDescent="0.3">
      <c r="A37" s="21">
        <v>3</v>
      </c>
      <c r="B37" s="8" t="s">
        <v>58</v>
      </c>
      <c r="C37" s="8" t="s">
        <v>59</v>
      </c>
      <c r="D37" s="8" t="s">
        <v>57</v>
      </c>
      <c r="E37" s="9">
        <v>1019.630776</v>
      </c>
      <c r="F37" s="9">
        <v>0.19311188900000001</v>
      </c>
      <c r="G37" s="8">
        <v>43</v>
      </c>
      <c r="H37" s="8" t="s">
        <v>7</v>
      </c>
      <c r="I37" s="33" t="s">
        <v>111</v>
      </c>
      <c r="J37" s="33">
        <v>2022</v>
      </c>
      <c r="K37" s="8" t="s">
        <v>8</v>
      </c>
      <c r="L37" s="33" t="s">
        <v>98</v>
      </c>
      <c r="M37" s="8" t="s">
        <v>105</v>
      </c>
      <c r="N37" s="8" t="s">
        <v>111</v>
      </c>
      <c r="O37" s="33" t="s">
        <v>111</v>
      </c>
      <c r="P37" s="42">
        <v>0</v>
      </c>
      <c r="Q37" s="33" t="s">
        <v>111</v>
      </c>
      <c r="R37" s="42">
        <v>0</v>
      </c>
      <c r="S37" s="42">
        <v>0</v>
      </c>
      <c r="T37" s="58">
        <v>61000</v>
      </c>
      <c r="U37" s="30" t="s">
        <v>103</v>
      </c>
      <c r="V37" s="62">
        <f t="shared" si="1"/>
        <v>61000</v>
      </c>
      <c r="W37" s="63">
        <f t="shared" si="2"/>
        <v>61000</v>
      </c>
    </row>
    <row r="38" spans="1:23" ht="15.75" thickBot="1" x14ac:dyDescent="0.3">
      <c r="A38" s="21">
        <v>3</v>
      </c>
      <c r="B38" s="8" t="s">
        <v>60</v>
      </c>
      <c r="C38" s="8" t="s">
        <v>61</v>
      </c>
      <c r="D38" s="8" t="s">
        <v>15</v>
      </c>
      <c r="E38" s="9">
        <v>96.528307350000006</v>
      </c>
      <c r="F38" s="9">
        <v>1.8281875999999999E-2</v>
      </c>
      <c r="G38" s="8">
        <v>0</v>
      </c>
      <c r="H38" s="8" t="s">
        <v>24</v>
      </c>
      <c r="I38" s="33" t="s">
        <v>111</v>
      </c>
      <c r="J38" s="33">
        <v>2022</v>
      </c>
      <c r="K38" s="8" t="s">
        <v>16</v>
      </c>
      <c r="L38" s="33" t="s">
        <v>98</v>
      </c>
      <c r="M38" s="8" t="s">
        <v>105</v>
      </c>
      <c r="N38" s="8" t="s">
        <v>111</v>
      </c>
      <c r="O38" s="33" t="s">
        <v>111</v>
      </c>
      <c r="P38" s="42">
        <v>0</v>
      </c>
      <c r="Q38" s="33" t="s">
        <v>111</v>
      </c>
      <c r="R38" s="42">
        <v>0</v>
      </c>
      <c r="S38" s="42">
        <v>0</v>
      </c>
      <c r="T38" s="58">
        <v>8000</v>
      </c>
      <c r="U38" s="30" t="s">
        <v>103</v>
      </c>
      <c r="V38" s="62">
        <f t="shared" si="1"/>
        <v>8000</v>
      </c>
      <c r="W38" s="63">
        <f t="shared" si="2"/>
        <v>8000</v>
      </c>
    </row>
    <row r="39" spans="1:23" ht="15.75" thickBot="1" x14ac:dyDescent="0.3">
      <c r="A39" s="22">
        <v>4</v>
      </c>
      <c r="B39" s="10" t="s">
        <v>62</v>
      </c>
      <c r="C39" s="10" t="s">
        <v>63</v>
      </c>
      <c r="D39" s="10" t="s">
        <v>22</v>
      </c>
      <c r="E39" s="11">
        <v>907.48683900000003</v>
      </c>
      <c r="F39" s="11">
        <v>0.17187250700000001</v>
      </c>
      <c r="G39" s="10">
        <v>28</v>
      </c>
      <c r="H39" s="10" t="s">
        <v>24</v>
      </c>
      <c r="I39" s="34">
        <v>2022</v>
      </c>
      <c r="J39" s="34">
        <v>2023</v>
      </c>
      <c r="K39" s="10" t="s">
        <v>16</v>
      </c>
      <c r="L39" s="34" t="s">
        <v>98</v>
      </c>
      <c r="M39" s="10" t="s">
        <v>105</v>
      </c>
      <c r="N39" s="10" t="s">
        <v>108</v>
      </c>
      <c r="O39" s="34" t="s">
        <v>112</v>
      </c>
      <c r="P39" s="43">
        <v>658000</v>
      </c>
      <c r="Q39" s="52" t="s">
        <v>116</v>
      </c>
      <c r="R39" s="43">
        <v>207000</v>
      </c>
      <c r="S39" s="43">
        <v>207000</v>
      </c>
      <c r="T39" s="59">
        <v>0</v>
      </c>
      <c r="U39" s="30" t="s">
        <v>106</v>
      </c>
      <c r="V39" s="62">
        <f t="shared" si="1"/>
        <v>658000</v>
      </c>
      <c r="W39" s="63">
        <f t="shared" si="2"/>
        <v>207000</v>
      </c>
    </row>
    <row r="40" spans="1:23" ht="15.75" thickBot="1" x14ac:dyDescent="0.3">
      <c r="A40" s="22">
        <v>4</v>
      </c>
      <c r="B40" s="10" t="s">
        <v>64</v>
      </c>
      <c r="C40" s="10" t="s">
        <v>65</v>
      </c>
      <c r="D40" s="10" t="s">
        <v>66</v>
      </c>
      <c r="E40" s="11">
        <v>673.32176730000003</v>
      </c>
      <c r="F40" s="11">
        <v>0.12752306199999999</v>
      </c>
      <c r="G40" s="10">
        <v>36</v>
      </c>
      <c r="H40" s="10" t="s">
        <v>24</v>
      </c>
      <c r="I40" s="34">
        <v>2022</v>
      </c>
      <c r="J40" s="34">
        <v>2023</v>
      </c>
      <c r="K40" s="10" t="s">
        <v>16</v>
      </c>
      <c r="L40" s="34" t="s">
        <v>98</v>
      </c>
      <c r="M40" s="10" t="s">
        <v>105</v>
      </c>
      <c r="N40" s="10" t="s">
        <v>111</v>
      </c>
      <c r="O40" s="34" t="s">
        <v>109</v>
      </c>
      <c r="P40" s="43">
        <v>0</v>
      </c>
      <c r="Q40" s="52" t="s">
        <v>109</v>
      </c>
      <c r="R40" s="43">
        <v>0</v>
      </c>
      <c r="S40" s="43">
        <v>0</v>
      </c>
      <c r="T40" s="59">
        <v>0</v>
      </c>
      <c r="U40" s="30" t="s">
        <v>111</v>
      </c>
      <c r="V40" s="62">
        <f t="shared" si="1"/>
        <v>0</v>
      </c>
      <c r="W40" s="63">
        <f t="shared" si="2"/>
        <v>0</v>
      </c>
    </row>
    <row r="41" spans="1:23" ht="15.75" thickBot="1" x14ac:dyDescent="0.3">
      <c r="A41" s="22">
        <v>5</v>
      </c>
      <c r="B41" s="10" t="s">
        <v>81</v>
      </c>
      <c r="C41" s="10" t="s">
        <v>77</v>
      </c>
      <c r="D41" s="10" t="s">
        <v>82</v>
      </c>
      <c r="E41" s="11">
        <v>523.39215971922204</v>
      </c>
      <c r="F41" s="11">
        <v>9.9127302977126006E-2</v>
      </c>
      <c r="G41" s="10">
        <v>20</v>
      </c>
      <c r="H41" s="10" t="s">
        <v>7</v>
      </c>
      <c r="I41" s="34" t="s">
        <v>111</v>
      </c>
      <c r="J41" s="34">
        <v>2022</v>
      </c>
      <c r="K41" s="10" t="s">
        <v>8</v>
      </c>
      <c r="L41" s="34" t="s">
        <v>98</v>
      </c>
      <c r="M41" s="10" t="s">
        <v>105</v>
      </c>
      <c r="N41" s="10" t="s">
        <v>111</v>
      </c>
      <c r="O41" s="34" t="s">
        <v>111</v>
      </c>
      <c r="P41" s="43">
        <v>0</v>
      </c>
      <c r="Q41" s="52" t="s">
        <v>109</v>
      </c>
      <c r="R41" s="43">
        <v>0</v>
      </c>
      <c r="S41" s="43">
        <v>0</v>
      </c>
      <c r="T41" s="59">
        <v>42000</v>
      </c>
      <c r="U41" s="30" t="s">
        <v>103</v>
      </c>
      <c r="V41" s="62">
        <f>SUM(P41+T41)</f>
        <v>42000</v>
      </c>
      <c r="W41" s="63">
        <f>SUM(T41+S41)</f>
        <v>42000</v>
      </c>
    </row>
    <row r="42" spans="1:23" ht="15.75" thickBot="1" x14ac:dyDescent="0.3">
      <c r="A42" s="23">
        <v>5</v>
      </c>
      <c r="B42" s="2" t="s">
        <v>67</v>
      </c>
      <c r="C42" s="2" t="s">
        <v>22</v>
      </c>
      <c r="D42" s="2" t="s">
        <v>15</v>
      </c>
      <c r="E42" s="12">
        <v>280.75704489999998</v>
      </c>
      <c r="F42" s="12">
        <v>5.3173682999999999E-2</v>
      </c>
      <c r="G42" s="2">
        <v>46</v>
      </c>
      <c r="H42" s="2" t="s">
        <v>7</v>
      </c>
      <c r="I42" s="35" t="s">
        <v>111</v>
      </c>
      <c r="J42" s="35">
        <v>2022</v>
      </c>
      <c r="K42" s="2" t="s">
        <v>8</v>
      </c>
      <c r="L42" s="35" t="s">
        <v>98</v>
      </c>
      <c r="M42" s="2" t="s">
        <v>105</v>
      </c>
      <c r="N42" s="2" t="s">
        <v>111</v>
      </c>
      <c r="O42" s="35" t="s">
        <v>111</v>
      </c>
      <c r="P42" s="44">
        <v>0</v>
      </c>
      <c r="Q42" s="53" t="s">
        <v>109</v>
      </c>
      <c r="R42" s="44">
        <v>0</v>
      </c>
      <c r="S42" s="44">
        <v>0</v>
      </c>
      <c r="T42" s="60">
        <v>5000</v>
      </c>
      <c r="U42" s="30" t="s">
        <v>103</v>
      </c>
      <c r="V42" s="62">
        <f t="shared" si="1"/>
        <v>5000</v>
      </c>
      <c r="W42" s="63">
        <f t="shared" si="2"/>
        <v>5000</v>
      </c>
    </row>
    <row r="43" spans="1:23" ht="15.75" thickBot="1" x14ac:dyDescent="0.3">
      <c r="A43" s="23">
        <v>5</v>
      </c>
      <c r="B43" s="2" t="s">
        <v>68</v>
      </c>
      <c r="C43" s="2" t="s">
        <v>69</v>
      </c>
      <c r="D43" s="2" t="s">
        <v>70</v>
      </c>
      <c r="E43" s="12">
        <v>505.7299562</v>
      </c>
      <c r="F43" s="12">
        <v>9.5782189000000004E-2</v>
      </c>
      <c r="G43" s="2">
        <v>37</v>
      </c>
      <c r="H43" s="2" t="s">
        <v>24</v>
      </c>
      <c r="I43" s="35" t="s">
        <v>111</v>
      </c>
      <c r="J43" s="35">
        <v>2022</v>
      </c>
      <c r="K43" s="2" t="s">
        <v>16</v>
      </c>
      <c r="L43" s="35" t="s">
        <v>98</v>
      </c>
      <c r="M43" s="2" t="s">
        <v>105</v>
      </c>
      <c r="N43" s="2" t="s">
        <v>111</v>
      </c>
      <c r="O43" s="35" t="s">
        <v>111</v>
      </c>
      <c r="P43" s="44">
        <v>0</v>
      </c>
      <c r="Q43" s="53" t="s">
        <v>109</v>
      </c>
      <c r="R43" s="44">
        <v>0</v>
      </c>
      <c r="S43" s="44">
        <v>0</v>
      </c>
      <c r="T43" s="60">
        <v>33000</v>
      </c>
      <c r="U43" s="30" t="s">
        <v>103</v>
      </c>
      <c r="V43" s="62">
        <f t="shared" si="1"/>
        <v>33000</v>
      </c>
      <c r="W43" s="63">
        <f t="shared" si="2"/>
        <v>33000</v>
      </c>
    </row>
    <row r="44" spans="1:23" s="1" customFormat="1" ht="15.75" thickBot="1" x14ac:dyDescent="0.3">
      <c r="A44" s="23">
        <v>5</v>
      </c>
      <c r="B44" s="2" t="s">
        <v>71</v>
      </c>
      <c r="C44" s="2" t="s">
        <v>72</v>
      </c>
      <c r="D44" s="2" t="s">
        <v>73</v>
      </c>
      <c r="E44" s="12">
        <v>379.58954162757499</v>
      </c>
      <c r="F44" s="12">
        <v>7.1891958641585998E-2</v>
      </c>
      <c r="G44" s="2">
        <v>49</v>
      </c>
      <c r="H44" s="2" t="s">
        <v>7</v>
      </c>
      <c r="I44" s="35">
        <v>2022</v>
      </c>
      <c r="J44" s="35">
        <v>2022</v>
      </c>
      <c r="K44" s="2" t="s">
        <v>8</v>
      </c>
      <c r="L44" s="35" t="s">
        <v>98</v>
      </c>
      <c r="M44" s="2" t="s">
        <v>105</v>
      </c>
      <c r="N44" s="2" t="s">
        <v>94</v>
      </c>
      <c r="O44" s="35" t="s">
        <v>94</v>
      </c>
      <c r="P44" s="44">
        <v>0</v>
      </c>
      <c r="Q44" s="53" t="s">
        <v>94</v>
      </c>
      <c r="R44" s="44">
        <v>0</v>
      </c>
      <c r="S44" s="44">
        <v>0</v>
      </c>
      <c r="T44" s="60">
        <f>70000/3</f>
        <v>23333.333333333332</v>
      </c>
      <c r="U44" s="30" t="s">
        <v>103</v>
      </c>
      <c r="V44" s="62">
        <f t="shared" si="1"/>
        <v>23333.333333333332</v>
      </c>
      <c r="W44" s="63">
        <f t="shared" si="2"/>
        <v>23333.333333333332</v>
      </c>
    </row>
    <row r="45" spans="1:23" ht="15.75" thickBot="1" x14ac:dyDescent="0.3">
      <c r="A45" s="2">
        <v>5</v>
      </c>
      <c r="B45" s="2" t="s">
        <v>71</v>
      </c>
      <c r="C45" s="2" t="s">
        <v>73</v>
      </c>
      <c r="D45" s="2" t="s">
        <v>74</v>
      </c>
      <c r="E45" s="12">
        <v>374.55440686318099</v>
      </c>
      <c r="F45" s="12">
        <v>7.0938334633178002E-2</v>
      </c>
      <c r="G45" s="2">
        <v>49</v>
      </c>
      <c r="H45" s="2" t="s">
        <v>7</v>
      </c>
      <c r="I45" s="35" t="s">
        <v>111</v>
      </c>
      <c r="J45" s="35">
        <v>2022</v>
      </c>
      <c r="K45" s="2" t="s">
        <v>8</v>
      </c>
      <c r="L45" s="35" t="s">
        <v>98</v>
      </c>
      <c r="M45" s="2" t="s">
        <v>105</v>
      </c>
      <c r="N45" s="2" t="s">
        <v>111</v>
      </c>
      <c r="O45" s="35" t="s">
        <v>111</v>
      </c>
      <c r="P45" s="44">
        <v>0</v>
      </c>
      <c r="Q45" s="53" t="s">
        <v>109</v>
      </c>
      <c r="R45" s="44">
        <v>0</v>
      </c>
      <c r="S45" s="44">
        <v>0</v>
      </c>
      <c r="T45" s="60">
        <f t="shared" ref="T45:T46" si="11">70000/3</f>
        <v>23333.333333333332</v>
      </c>
      <c r="U45" s="30" t="s">
        <v>103</v>
      </c>
      <c r="V45" s="62">
        <f t="shared" si="1"/>
        <v>23333.333333333332</v>
      </c>
      <c r="W45" s="63">
        <f t="shared" si="2"/>
        <v>23333.333333333332</v>
      </c>
    </row>
    <row r="46" spans="1:23" ht="15.75" thickBot="1" x14ac:dyDescent="0.3">
      <c r="A46" s="2">
        <v>5</v>
      </c>
      <c r="B46" s="2" t="s">
        <v>71</v>
      </c>
      <c r="C46" s="2" t="s">
        <v>74</v>
      </c>
      <c r="D46" s="2" t="s">
        <v>75</v>
      </c>
      <c r="E46" s="12">
        <v>272.03343035243802</v>
      </c>
      <c r="F46" s="12">
        <v>5.1521483021295E-2</v>
      </c>
      <c r="G46" s="2">
        <v>52</v>
      </c>
      <c r="H46" s="2" t="s">
        <v>7</v>
      </c>
      <c r="I46" s="35" t="s">
        <v>111</v>
      </c>
      <c r="J46" s="35">
        <v>2022</v>
      </c>
      <c r="K46" s="2" t="s">
        <v>8</v>
      </c>
      <c r="L46" s="35" t="s">
        <v>98</v>
      </c>
      <c r="M46" s="2" t="s">
        <v>105</v>
      </c>
      <c r="N46" s="2" t="s">
        <v>111</v>
      </c>
      <c r="O46" s="35" t="s">
        <v>111</v>
      </c>
      <c r="P46" s="44">
        <v>0</v>
      </c>
      <c r="Q46" s="53" t="s">
        <v>109</v>
      </c>
      <c r="R46" s="44">
        <v>0</v>
      </c>
      <c r="S46" s="44">
        <v>0</v>
      </c>
      <c r="T46" s="60">
        <f t="shared" si="11"/>
        <v>23333.333333333332</v>
      </c>
      <c r="U46" s="30" t="s">
        <v>103</v>
      </c>
      <c r="V46" s="62">
        <f t="shared" si="1"/>
        <v>23333.333333333332</v>
      </c>
      <c r="W46" s="63">
        <f t="shared" si="2"/>
        <v>23333.333333333332</v>
      </c>
    </row>
    <row r="47" spans="1:23" ht="15.75" thickBot="1" x14ac:dyDescent="0.3">
      <c r="A47" s="2">
        <v>5</v>
      </c>
      <c r="B47" s="2" t="s">
        <v>76</v>
      </c>
      <c r="C47" s="2" t="s">
        <v>77</v>
      </c>
      <c r="D47" s="2" t="s">
        <v>78</v>
      </c>
      <c r="E47" s="12">
        <v>258.36997044461799</v>
      </c>
      <c r="F47" s="12">
        <v>4.8933706523602002E-2</v>
      </c>
      <c r="G47" s="2">
        <v>66</v>
      </c>
      <c r="H47" s="2" t="s">
        <v>10</v>
      </c>
      <c r="I47" s="35" t="s">
        <v>111</v>
      </c>
      <c r="J47" s="35">
        <v>2022</v>
      </c>
      <c r="K47" s="2" t="s">
        <v>8</v>
      </c>
      <c r="L47" s="35" t="s">
        <v>98</v>
      </c>
      <c r="M47" s="2" t="s">
        <v>105</v>
      </c>
      <c r="N47" s="2" t="s">
        <v>111</v>
      </c>
      <c r="O47" s="35" t="s">
        <v>111</v>
      </c>
      <c r="P47" s="44">
        <v>0</v>
      </c>
      <c r="Q47" s="53" t="s">
        <v>109</v>
      </c>
      <c r="R47" s="44">
        <v>0</v>
      </c>
      <c r="S47" s="44">
        <v>0</v>
      </c>
      <c r="T47" s="60">
        <f>37000/3</f>
        <v>12333.333333333334</v>
      </c>
      <c r="U47" s="30" t="s">
        <v>103</v>
      </c>
      <c r="V47" s="62">
        <f t="shared" si="1"/>
        <v>12333.333333333334</v>
      </c>
      <c r="W47" s="63">
        <f t="shared" si="2"/>
        <v>12333.333333333334</v>
      </c>
    </row>
    <row r="48" spans="1:23" ht="15.75" thickBot="1" x14ac:dyDescent="0.3">
      <c r="A48" s="2">
        <v>5</v>
      </c>
      <c r="B48" s="2" t="s">
        <v>76</v>
      </c>
      <c r="C48" s="2" t="s">
        <v>78</v>
      </c>
      <c r="D48" s="2" t="s">
        <v>78</v>
      </c>
      <c r="E48" s="12">
        <v>245.25995850037401</v>
      </c>
      <c r="F48" s="12">
        <v>4.6450749715979997E-2</v>
      </c>
      <c r="G48" s="2">
        <v>66</v>
      </c>
      <c r="H48" s="2" t="s">
        <v>10</v>
      </c>
      <c r="I48" s="35" t="s">
        <v>111</v>
      </c>
      <c r="J48" s="35">
        <v>2022</v>
      </c>
      <c r="K48" s="2" t="s">
        <v>8</v>
      </c>
      <c r="L48" s="35" t="s">
        <v>98</v>
      </c>
      <c r="M48" s="2" t="s">
        <v>105</v>
      </c>
      <c r="N48" s="2" t="s">
        <v>111</v>
      </c>
      <c r="O48" s="35" t="s">
        <v>111</v>
      </c>
      <c r="P48" s="44">
        <v>0</v>
      </c>
      <c r="Q48" s="53" t="s">
        <v>109</v>
      </c>
      <c r="R48" s="44">
        <v>0</v>
      </c>
      <c r="S48" s="44">
        <v>0</v>
      </c>
      <c r="T48" s="60">
        <f t="shared" ref="T48:T49" si="12">37000/3</f>
        <v>12333.333333333334</v>
      </c>
      <c r="U48" s="30" t="s">
        <v>103</v>
      </c>
      <c r="V48" s="62">
        <f t="shared" si="1"/>
        <v>12333.333333333334</v>
      </c>
      <c r="W48" s="63">
        <f t="shared" si="2"/>
        <v>12333.333333333334</v>
      </c>
    </row>
    <row r="49" spans="1:23" ht="15.75" thickBot="1" x14ac:dyDescent="0.3">
      <c r="A49" s="2">
        <v>5</v>
      </c>
      <c r="B49" s="2" t="s">
        <v>76</v>
      </c>
      <c r="C49" s="2" t="s">
        <v>78</v>
      </c>
      <c r="D49" s="2" t="s">
        <v>15</v>
      </c>
      <c r="E49" s="12">
        <v>228.076434281709</v>
      </c>
      <c r="F49" s="12">
        <v>4.3196294371536E-2</v>
      </c>
      <c r="G49" s="2">
        <v>59</v>
      </c>
      <c r="H49" s="2" t="s">
        <v>7</v>
      </c>
      <c r="I49" s="35" t="s">
        <v>111</v>
      </c>
      <c r="J49" s="35">
        <v>2022</v>
      </c>
      <c r="K49" s="2" t="s">
        <v>8</v>
      </c>
      <c r="L49" s="35" t="s">
        <v>98</v>
      </c>
      <c r="M49" s="2" t="s">
        <v>105</v>
      </c>
      <c r="N49" s="2" t="s">
        <v>111</v>
      </c>
      <c r="O49" s="35" t="s">
        <v>111</v>
      </c>
      <c r="P49" s="44">
        <v>0</v>
      </c>
      <c r="Q49" s="53" t="s">
        <v>109</v>
      </c>
      <c r="R49" s="44">
        <v>0</v>
      </c>
      <c r="S49" s="44">
        <v>0</v>
      </c>
      <c r="T49" s="60">
        <f t="shared" si="12"/>
        <v>12333.333333333334</v>
      </c>
      <c r="U49" s="30" t="s">
        <v>103</v>
      </c>
      <c r="V49" s="62">
        <f t="shared" si="1"/>
        <v>12333.333333333334</v>
      </c>
      <c r="W49" s="63">
        <f t="shared" si="2"/>
        <v>12333.333333333334</v>
      </c>
    </row>
    <row r="50" spans="1:23" ht="15.75" thickBot="1" x14ac:dyDescent="0.3">
      <c r="A50" s="23">
        <v>5</v>
      </c>
      <c r="B50" s="2" t="s">
        <v>79</v>
      </c>
      <c r="C50" s="2" t="s">
        <v>69</v>
      </c>
      <c r="D50" s="2" t="s">
        <v>80</v>
      </c>
      <c r="E50" s="12">
        <v>549.73608497607097</v>
      </c>
      <c r="F50" s="12">
        <v>0.10411668276062</v>
      </c>
      <c r="G50" s="2">
        <v>70</v>
      </c>
      <c r="H50" s="2" t="s">
        <v>10</v>
      </c>
      <c r="I50" s="35" t="s">
        <v>111</v>
      </c>
      <c r="J50" s="35">
        <v>2022</v>
      </c>
      <c r="K50" s="2" t="s">
        <v>8</v>
      </c>
      <c r="L50" s="35" t="s">
        <v>98</v>
      </c>
      <c r="M50" s="2" t="s">
        <v>105</v>
      </c>
      <c r="N50" s="2" t="s">
        <v>111</v>
      </c>
      <c r="O50" s="35" t="s">
        <v>111</v>
      </c>
      <c r="P50" s="44">
        <v>0</v>
      </c>
      <c r="Q50" s="53" t="s">
        <v>109</v>
      </c>
      <c r="R50" s="44">
        <v>0</v>
      </c>
      <c r="S50" s="44">
        <v>0</v>
      </c>
      <c r="T50" s="60">
        <v>26000</v>
      </c>
      <c r="U50" s="30" t="s">
        <v>103</v>
      </c>
      <c r="V50" s="62">
        <f t="shared" si="1"/>
        <v>26000</v>
      </c>
      <c r="W50" s="63">
        <f t="shared" si="2"/>
        <v>26000</v>
      </c>
    </row>
    <row r="51" spans="1:23" s="1" customFormat="1" ht="15.75" thickBot="1" x14ac:dyDescent="0.3">
      <c r="A51" s="23">
        <v>5</v>
      </c>
      <c r="B51" s="2" t="s">
        <v>120</v>
      </c>
      <c r="C51" s="2" t="s">
        <v>127</v>
      </c>
      <c r="D51" s="2" t="s">
        <v>57</v>
      </c>
      <c r="E51" s="12">
        <v>1200</v>
      </c>
      <c r="F51" s="12">
        <v>0.23</v>
      </c>
      <c r="G51" s="2">
        <v>63</v>
      </c>
      <c r="H51" s="2" t="s">
        <v>128</v>
      </c>
      <c r="I51" s="35" t="s">
        <v>111</v>
      </c>
      <c r="J51" s="35">
        <v>2022</v>
      </c>
      <c r="K51" s="2" t="s">
        <v>8</v>
      </c>
      <c r="L51" s="35" t="s">
        <v>98</v>
      </c>
      <c r="M51" s="2" t="s">
        <v>105</v>
      </c>
      <c r="N51" s="2" t="s">
        <v>111</v>
      </c>
      <c r="O51" s="35" t="s">
        <v>111</v>
      </c>
      <c r="P51" s="44">
        <v>0</v>
      </c>
      <c r="Q51" s="53" t="s">
        <v>109</v>
      </c>
      <c r="R51" s="44">
        <v>0</v>
      </c>
      <c r="S51" s="44">
        <v>0</v>
      </c>
      <c r="T51" s="60">
        <v>79000</v>
      </c>
      <c r="U51" s="30" t="s">
        <v>103</v>
      </c>
      <c r="V51" s="62">
        <f t="shared" si="1"/>
        <v>79000</v>
      </c>
      <c r="W51" s="63">
        <f t="shared" si="2"/>
        <v>79000</v>
      </c>
    </row>
    <row r="52" spans="1:23" s="1" customFormat="1" ht="15.75" thickBot="1" x14ac:dyDescent="0.3">
      <c r="A52" s="23">
        <v>5</v>
      </c>
      <c r="B52" s="2" t="s">
        <v>133</v>
      </c>
      <c r="C52" s="2" t="s">
        <v>132</v>
      </c>
      <c r="D52" s="2" t="s">
        <v>71</v>
      </c>
      <c r="E52" s="12">
        <v>1171.8232139204401</v>
      </c>
      <c r="F52" s="12">
        <v>0.22</v>
      </c>
      <c r="G52" s="2">
        <v>58</v>
      </c>
      <c r="H52" s="2" t="s">
        <v>7</v>
      </c>
      <c r="I52" s="35" t="s">
        <v>111</v>
      </c>
      <c r="J52" s="35">
        <v>2022</v>
      </c>
      <c r="K52" s="2" t="s">
        <v>8</v>
      </c>
      <c r="L52" s="35" t="s">
        <v>98</v>
      </c>
      <c r="M52" s="2" t="s">
        <v>105</v>
      </c>
      <c r="N52" s="2" t="s">
        <v>94</v>
      </c>
      <c r="O52" s="35" t="s">
        <v>94</v>
      </c>
      <c r="P52" s="44">
        <v>0</v>
      </c>
      <c r="Q52" s="53" t="s">
        <v>94</v>
      </c>
      <c r="R52" s="44">
        <v>40000</v>
      </c>
      <c r="S52" s="44">
        <v>0</v>
      </c>
      <c r="T52" s="60">
        <v>77000</v>
      </c>
      <c r="U52" s="30" t="s">
        <v>103</v>
      </c>
      <c r="V52" s="62">
        <v>77000</v>
      </c>
      <c r="W52" s="63">
        <v>77000</v>
      </c>
    </row>
    <row r="53" spans="1:23" ht="15.75" thickBot="1" x14ac:dyDescent="0.3">
      <c r="A53" s="24">
        <v>6</v>
      </c>
      <c r="B53" s="13" t="s">
        <v>83</v>
      </c>
      <c r="C53" s="13" t="s">
        <v>84</v>
      </c>
      <c r="D53" s="13" t="s">
        <v>84</v>
      </c>
      <c r="E53" s="14">
        <v>1994.6706859999999</v>
      </c>
      <c r="F53" s="14">
        <v>0.37777853900000002</v>
      </c>
      <c r="G53" s="13">
        <v>44</v>
      </c>
      <c r="H53" s="13" t="s">
        <v>7</v>
      </c>
      <c r="I53" s="36">
        <v>2022</v>
      </c>
      <c r="J53" s="36">
        <v>2023</v>
      </c>
      <c r="K53" s="13" t="s">
        <v>8</v>
      </c>
      <c r="L53" s="36" t="s">
        <v>98</v>
      </c>
      <c r="M53" s="13" t="s">
        <v>105</v>
      </c>
      <c r="N53" s="13" t="s">
        <v>94</v>
      </c>
      <c r="O53" s="36" t="s">
        <v>117</v>
      </c>
      <c r="P53" s="45">
        <v>52000</v>
      </c>
      <c r="Q53" s="54" t="s">
        <v>117</v>
      </c>
      <c r="R53" s="45">
        <v>52000</v>
      </c>
      <c r="S53" s="45">
        <v>52000</v>
      </c>
      <c r="T53" s="61">
        <v>0</v>
      </c>
      <c r="U53" s="30" t="s">
        <v>106</v>
      </c>
      <c r="V53" s="62">
        <f t="shared" si="1"/>
        <v>52000</v>
      </c>
      <c r="W53" s="63">
        <f t="shared" si="2"/>
        <v>52000</v>
      </c>
    </row>
    <row r="54" spans="1:23" ht="15.75" thickBot="1" x14ac:dyDescent="0.3">
      <c r="A54" s="24">
        <v>6</v>
      </c>
      <c r="B54" s="13" t="s">
        <v>85</v>
      </c>
      <c r="C54" s="13" t="s">
        <v>86</v>
      </c>
      <c r="D54" s="13" t="s">
        <v>87</v>
      </c>
      <c r="E54" s="14">
        <v>1358.7738837391601</v>
      </c>
      <c r="F54" s="14">
        <v>0.25734353858696202</v>
      </c>
      <c r="G54" s="13">
        <v>20</v>
      </c>
      <c r="H54" s="13" t="s">
        <v>24</v>
      </c>
      <c r="I54" s="36" t="s">
        <v>118</v>
      </c>
      <c r="J54" s="36">
        <v>2023</v>
      </c>
      <c r="K54" s="13" t="s">
        <v>16</v>
      </c>
      <c r="L54" s="36" t="s">
        <v>98</v>
      </c>
      <c r="M54" s="13" t="s">
        <v>105</v>
      </c>
      <c r="N54" s="13" t="s">
        <v>111</v>
      </c>
      <c r="O54" s="36" t="s">
        <v>109</v>
      </c>
      <c r="P54" s="45">
        <v>0</v>
      </c>
      <c r="Q54" s="54" t="s">
        <v>109</v>
      </c>
      <c r="R54" s="45">
        <v>0</v>
      </c>
      <c r="S54" s="45">
        <v>0</v>
      </c>
      <c r="T54" s="61">
        <v>0</v>
      </c>
      <c r="U54" s="30" t="s">
        <v>111</v>
      </c>
      <c r="V54" s="62">
        <f t="shared" si="1"/>
        <v>0</v>
      </c>
      <c r="W54" s="63">
        <f t="shared" si="2"/>
        <v>0</v>
      </c>
    </row>
    <row r="55" spans="1:23" x14ac:dyDescent="0.25">
      <c r="A55" s="24">
        <v>6</v>
      </c>
      <c r="B55" s="13" t="s">
        <v>88</v>
      </c>
      <c r="C55" s="13" t="s">
        <v>89</v>
      </c>
      <c r="D55" s="13" t="s">
        <v>90</v>
      </c>
      <c r="E55" s="14">
        <v>497.63281431002503</v>
      </c>
      <c r="F55" s="14">
        <v>9.4248639073868004E-2</v>
      </c>
      <c r="G55" s="13">
        <v>55</v>
      </c>
      <c r="H55" s="13" t="s">
        <v>7</v>
      </c>
      <c r="I55" s="36" t="s">
        <v>111</v>
      </c>
      <c r="J55" s="36">
        <v>2023</v>
      </c>
      <c r="K55" s="13" t="s">
        <v>8</v>
      </c>
      <c r="L55" s="36" t="s">
        <v>98</v>
      </c>
      <c r="M55" s="13" t="s">
        <v>105</v>
      </c>
      <c r="N55" s="13" t="s">
        <v>111</v>
      </c>
      <c r="O55" s="36" t="s">
        <v>109</v>
      </c>
      <c r="P55" s="45">
        <v>0</v>
      </c>
      <c r="Q55" s="54" t="s">
        <v>109</v>
      </c>
      <c r="R55" s="45">
        <v>0</v>
      </c>
      <c r="S55" s="45">
        <v>0</v>
      </c>
      <c r="T55" s="61">
        <v>0</v>
      </c>
      <c r="U55" s="30" t="s">
        <v>111</v>
      </c>
      <c r="V55" s="62">
        <f t="shared" si="1"/>
        <v>0</v>
      </c>
      <c r="W55" s="63">
        <f t="shared" si="2"/>
        <v>0</v>
      </c>
    </row>
    <row r="56" spans="1:23" x14ac:dyDescent="0.25">
      <c r="V56" s="15" t="s">
        <v>126</v>
      </c>
      <c r="W56" s="63">
        <f>SUM(W2:W55)</f>
        <v>1668999.9999999995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10" sqref="B10"/>
    </sheetView>
  </sheetViews>
  <sheetFormatPr defaultRowHeight="15" x14ac:dyDescent="0.25"/>
  <cols>
    <col min="1" max="1" width="13.140625" bestFit="1" customWidth="1"/>
    <col min="2" max="2" width="49.7109375" bestFit="1" customWidth="1"/>
  </cols>
  <sheetData>
    <row r="3" spans="1:2" x14ac:dyDescent="0.25">
      <c r="A3" s="17" t="s">
        <v>95</v>
      </c>
      <c r="B3" t="s">
        <v>129</v>
      </c>
    </row>
    <row r="4" spans="1:2" x14ac:dyDescent="0.25">
      <c r="A4" s="3" t="s">
        <v>103</v>
      </c>
      <c r="B4" s="18">
        <v>885666.66666666686</v>
      </c>
    </row>
    <row r="5" spans="1:2" x14ac:dyDescent="0.25">
      <c r="A5" s="3" t="s">
        <v>119</v>
      </c>
      <c r="B5" s="18">
        <v>461000</v>
      </c>
    </row>
    <row r="6" spans="1:2" x14ac:dyDescent="0.25">
      <c r="A6" s="3" t="s">
        <v>106</v>
      </c>
      <c r="B6" s="18">
        <v>322333.33333333331</v>
      </c>
    </row>
    <row r="7" spans="1:2" x14ac:dyDescent="0.25">
      <c r="A7" s="3" t="s">
        <v>111</v>
      </c>
      <c r="B7" s="18">
        <v>0</v>
      </c>
    </row>
    <row r="8" spans="1:2" x14ac:dyDescent="0.25">
      <c r="A8" s="3" t="s">
        <v>96</v>
      </c>
      <c r="B8" s="18">
        <v>1669000.0000000002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 Roadway Plan</vt:lpstr>
      <vt:lpstr>Chart with Spending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</dc:creator>
  <cp:lastModifiedBy>Kathleen Sullivan</cp:lastModifiedBy>
  <dcterms:created xsi:type="dcterms:W3CDTF">2022-03-30T01:45:48Z</dcterms:created>
  <dcterms:modified xsi:type="dcterms:W3CDTF">2022-04-11T12:59:18Z</dcterms:modified>
</cp:coreProperties>
</file>